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24226"/>
  <mc:AlternateContent xmlns:mc="http://schemas.openxmlformats.org/markup-compatibility/2006">
    <mc:Choice Requires="x15">
      <x15ac:absPath xmlns:x15ac="http://schemas.microsoft.com/office/spreadsheetml/2010/11/ac" url="G:\Staff Immigration Team\PBS Forms and Guidance\CoS application forms\"/>
    </mc:Choice>
  </mc:AlternateContent>
  <xr:revisionPtr revIDLastSave="0" documentId="13_ncr:1_{111CCCD8-02BF-4E89-BA52-A4FAFEE5D837}" xr6:coauthVersionLast="36" xr6:coauthVersionMax="36" xr10:uidLastSave="{00000000-0000-0000-0000-000000000000}"/>
  <workbookProtection workbookPassword="DC0E" lockStructure="1"/>
  <bookViews>
    <workbookView xWindow="0" yWindow="0" windowWidth="28800" windowHeight="13770" activeTab="2" xr2:uid="{00000000-000D-0000-FFFF-FFFF00000000}"/>
  </bookViews>
  <sheets>
    <sheet name="Cost Centre list" sheetId="5" r:id="rId1"/>
    <sheet name="Dropdowns" sheetId="2" r:id="rId2"/>
    <sheet name="SW CoS extension form" sheetId="1" r:id="rId3"/>
    <sheet name="CHECKING" sheetId="4" r:id="rId4"/>
  </sheets>
  <definedNames>
    <definedName name="_xlnm._FilterDatabase" localSheetId="1" hidden="1">Dropdowns!$A$2:$A$270</definedName>
    <definedName name="cc">#REF!</definedName>
    <definedName name="csDesignMode">1</definedName>
    <definedName name="date">#REF!</definedName>
    <definedName name="exp">#REF!</definedName>
    <definedName name="_xlnm.Extract" localSheetId="1">Dropdowns!#REF!</definedName>
    <definedName name="invoicedate">#REF!</definedName>
    <definedName name="_xlnm.Print_Area" localSheetId="2">'SW CoS extension form'!$A$1:$T$386</definedName>
    <definedName name="sub">#REF!</definedName>
    <definedName name="subjective">#REF!</definedName>
    <definedName name="table">#REF!</definedName>
  </definedNames>
  <calcPr calcId="191029"/>
</workbook>
</file>

<file path=xl/calcChain.xml><?xml version="1.0" encoding="utf-8"?>
<calcChain xmlns="http://schemas.openxmlformats.org/spreadsheetml/2006/main">
  <c r="C75" i="1" l="1"/>
  <c r="A172" i="4" l="1"/>
  <c r="J98" i="1" l="1"/>
  <c r="A37" i="1" l="1"/>
  <c r="A153" i="1" l="1"/>
  <c r="A149" i="1"/>
  <c r="C339" i="1"/>
  <c r="F11" i="1"/>
  <c r="A9" i="1"/>
  <c r="F9" i="1"/>
  <c r="J305" i="1" l="1"/>
  <c r="E63" i="4" l="1"/>
  <c r="C133" i="4" l="1"/>
  <c r="D150" i="4" l="1"/>
  <c r="E67" i="4" l="1"/>
  <c r="B58" i="4"/>
  <c r="B57" i="4"/>
  <c r="B56" i="4"/>
  <c r="B59" i="4"/>
  <c r="E2" i="4" l="1"/>
  <c r="F54" i="4"/>
  <c r="F53" i="4"/>
  <c r="F52" i="4"/>
  <c r="F51" i="4"/>
  <c r="C67" i="4"/>
  <c r="C65" i="4"/>
  <c r="C64" i="4"/>
  <c r="C63" i="4"/>
  <c r="D48" i="4"/>
  <c r="C48" i="4" s="1"/>
  <c r="A121" i="1"/>
  <c r="D151" i="4" s="1"/>
  <c r="A51" i="4" l="1"/>
  <c r="C60" i="4"/>
  <c r="C49" i="4"/>
  <c r="G10" i="4" l="1"/>
  <c r="I347" i="1" l="1"/>
  <c r="B68" i="1" l="1"/>
  <c r="A11" i="1" l="1"/>
  <c r="C135" i="4" l="1"/>
  <c r="B138" i="4" l="1"/>
  <c r="B137" i="4"/>
  <c r="E161" i="4" l="1"/>
  <c r="D133" i="4"/>
  <c r="J51" i="1" l="1"/>
  <c r="J45" i="1"/>
  <c r="J43" i="1"/>
  <c r="B53" i="1"/>
  <c r="B47" i="1"/>
  <c r="J41" i="1"/>
  <c r="C10" i="4"/>
  <c r="C11" i="4"/>
  <c r="C12" i="4"/>
  <c r="C9" i="4"/>
  <c r="B24" i="1" l="1"/>
  <c r="B2" i="4" l="1"/>
  <c r="C156" i="4" l="1"/>
  <c r="D149" i="4" l="1"/>
  <c r="D148" i="4"/>
  <c r="D147" i="4"/>
  <c r="C144" i="4"/>
  <c r="C143" i="4"/>
  <c r="C142" i="4"/>
  <c r="A226" i="1" l="1"/>
  <c r="C159" i="4"/>
  <c r="C128" i="4"/>
  <c r="C75" i="4"/>
  <c r="C33" i="4"/>
  <c r="C32" i="4"/>
  <c r="C22" i="4"/>
  <c r="J333" i="1" l="1"/>
  <c r="A2" i="4" l="1"/>
  <c r="D40" i="4"/>
  <c r="S5" i="1"/>
  <c r="T4" i="1"/>
  <c r="H136" i="1"/>
  <c r="A133" i="1" l="1"/>
  <c r="A7" i="1" l="1"/>
  <c r="E179" i="4" l="1"/>
  <c r="D374" i="1" l="1"/>
  <c r="F136" i="1" l="1"/>
  <c r="D136" i="1"/>
  <c r="A81" i="1"/>
  <c r="F141" i="1" l="1"/>
  <c r="F139" i="1"/>
  <c r="H147" i="1"/>
  <c r="D147" i="1"/>
  <c r="F143" i="1"/>
  <c r="F142" i="1"/>
  <c r="I134" i="1"/>
  <c r="I131" i="1"/>
  <c r="A72" i="1" l="1"/>
  <c r="B89" i="1"/>
  <c r="D21" i="4"/>
  <c r="F137" i="1" l="1"/>
  <c r="F138" i="1" l="1"/>
  <c r="F7" i="1"/>
  <c r="D117" i="4" l="1"/>
  <c r="F50" i="4" s="1"/>
  <c r="D103" i="4"/>
  <c r="D102" i="4"/>
  <c r="D101" i="4"/>
  <c r="D100" i="4"/>
  <c r="D99" i="4"/>
  <c r="C98" i="4" s="1"/>
  <c r="D97" i="4"/>
  <c r="D96" i="4"/>
  <c r="D95" i="4"/>
  <c r="D94" i="4"/>
  <c r="D93" i="4"/>
  <c r="C92" i="4" s="1"/>
  <c r="D90" i="4"/>
  <c r="D89" i="4"/>
  <c r="D88" i="4"/>
  <c r="D87" i="4"/>
  <c r="D86" i="4"/>
  <c r="C85" i="4" s="1"/>
  <c r="D34" i="4"/>
  <c r="C34" i="4" s="1"/>
  <c r="D35" i="4"/>
  <c r="D36" i="4"/>
  <c r="D37" i="4"/>
  <c r="D38" i="4"/>
  <c r="D39" i="4"/>
  <c r="D31" i="4"/>
  <c r="C31" i="4" s="1"/>
  <c r="D19" i="4"/>
  <c r="D18" i="4"/>
  <c r="D17" i="4"/>
  <c r="C19" i="4"/>
  <c r="C117" i="4" l="1"/>
  <c r="D169" i="4" l="1"/>
  <c r="D168" i="4"/>
  <c r="C166" i="4" l="1"/>
  <c r="D160" i="4"/>
  <c r="D161" i="4"/>
  <c r="C161" i="4"/>
  <c r="C160" i="4"/>
  <c r="E180" i="4"/>
  <c r="E97" i="1"/>
  <c r="D103" i="1"/>
  <c r="E30" i="4"/>
  <c r="J299" i="1" l="1"/>
  <c r="J292" i="1"/>
  <c r="J289" i="1"/>
  <c r="J286" i="1"/>
  <c r="E174" i="1"/>
  <c r="B359" i="1" l="1"/>
  <c r="E168" i="4" s="1"/>
  <c r="E175" i="4" l="1"/>
  <c r="E176" i="4"/>
  <c r="E177" i="4"/>
  <c r="E178" i="4"/>
  <c r="E174" i="4"/>
  <c r="C174" i="4" s="1"/>
  <c r="D166" i="4"/>
  <c r="G359" i="1"/>
  <c r="E169" i="4" s="1"/>
  <c r="D159" i="4"/>
  <c r="D172" i="4" l="1"/>
  <c r="F49" i="4"/>
  <c r="J331" i="1"/>
  <c r="H325" i="1"/>
  <c r="H324" i="1"/>
  <c r="H323" i="1"/>
  <c r="H322" i="1"/>
  <c r="H321" i="1"/>
  <c r="D325" i="1"/>
  <c r="D324" i="1"/>
  <c r="D323" i="1"/>
  <c r="D322" i="1"/>
  <c r="J281" i="1"/>
  <c r="J279" i="1"/>
  <c r="J277" i="1"/>
  <c r="B335" i="1" l="1"/>
  <c r="E339" i="1"/>
  <c r="D132" i="4"/>
  <c r="C132" i="4" s="1"/>
  <c r="J151" i="1"/>
  <c r="D127" i="4"/>
  <c r="B209" i="1"/>
  <c r="D118" i="4" s="1"/>
  <c r="D128" i="4"/>
  <c r="D119" i="4"/>
  <c r="C119" i="4" s="1"/>
  <c r="D104" i="4"/>
  <c r="C104" i="4" s="1"/>
  <c r="D98" i="4"/>
  <c r="D92" i="4"/>
  <c r="D85" i="4"/>
  <c r="E84" i="4"/>
  <c r="D84" i="4"/>
  <c r="C84" i="4" s="1"/>
  <c r="D83" i="4"/>
  <c r="C83" i="4" s="1"/>
  <c r="D79" i="4"/>
  <c r="C79" i="4" s="1"/>
  <c r="E23" i="4"/>
  <c r="E71" i="4" l="1"/>
  <c r="H339" i="1"/>
  <c r="E159" i="4"/>
  <c r="F159" i="4" l="1"/>
  <c r="E72" i="4"/>
  <c r="E25" i="4"/>
  <c r="D72" i="4"/>
  <c r="C72" i="4" s="1"/>
  <c r="D71" i="4"/>
  <c r="C71" i="4" s="1"/>
  <c r="H40" i="4"/>
  <c r="C40" i="4" s="1"/>
  <c r="D42" i="4"/>
  <c r="E41" i="4"/>
  <c r="D41" i="4"/>
  <c r="C41" i="4" l="1"/>
  <c r="E20" i="4"/>
  <c r="E24" i="4"/>
  <c r="E33" i="4"/>
  <c r="D30" i="4"/>
  <c r="C30" i="4" s="1"/>
  <c r="D29" i="4"/>
  <c r="C29" i="4" s="1"/>
  <c r="D28" i="4"/>
  <c r="C28" i="4" s="1"/>
  <c r="D27" i="4"/>
  <c r="C27" i="4" s="1"/>
  <c r="C1" i="2"/>
  <c r="E26" i="4" s="1"/>
  <c r="D26" i="4"/>
  <c r="C26" i="4" l="1"/>
  <c r="D23" i="4"/>
  <c r="C21" i="4"/>
  <c r="C20" i="4"/>
  <c r="C18" i="4"/>
  <c r="C17" i="4"/>
  <c r="D16" i="4"/>
  <c r="D6" i="4"/>
  <c r="D5" i="4"/>
  <c r="C6" i="4" l="1"/>
  <c r="C5" i="4"/>
  <c r="C25" i="4"/>
  <c r="C24" i="4"/>
  <c r="C23" i="4"/>
  <c r="C16" i="4"/>
  <c r="E64" i="1" l="1"/>
  <c r="E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tcurrie</author>
  </authors>
  <commentList>
    <comment ref="I60" authorId="0" shapeId="0" xr:uid="{00000000-0006-0000-0200-000001000000}">
      <text>
        <r>
          <rPr>
            <b/>
            <sz val="9"/>
            <color indexed="81"/>
            <rFont val="Tahoma"/>
            <family val="2"/>
          </rPr>
          <t>If the appropriate title does not appear in the dropdown list enter it in this field</t>
        </r>
      </text>
    </comment>
  </commentList>
</comments>
</file>

<file path=xl/sharedStrings.xml><?xml version="1.0" encoding="utf-8"?>
<sst xmlns="http://schemas.openxmlformats.org/spreadsheetml/2006/main" count="1864" uniqueCount="1019">
  <si>
    <t>It is important that the information provided on the Certificate of Sponsorship application is accurate since this information must match the information provided by the applicant on their leave to remain (visa) application.</t>
  </si>
  <si>
    <t>Signed applications should be sent via email to the Staff Immigration Team at:</t>
  </si>
  <si>
    <t>Title</t>
  </si>
  <si>
    <t>Dr</t>
  </si>
  <si>
    <t>Application eligibility</t>
  </si>
  <si>
    <t>Afghanistan</t>
  </si>
  <si>
    <t>Algeria</t>
  </si>
  <si>
    <t>Argentina</t>
  </si>
  <si>
    <t>Armenia</t>
  </si>
  <si>
    <t>Azerbaijan</t>
  </si>
  <si>
    <t>Bahrain</t>
  </si>
  <si>
    <t>Belarus</t>
  </si>
  <si>
    <t>Bolivia</t>
  </si>
  <si>
    <t>Brazil</t>
  </si>
  <si>
    <t>China</t>
  </si>
  <si>
    <t>Colombia</t>
  </si>
  <si>
    <t>Cuba</t>
  </si>
  <si>
    <t>Egypt</t>
  </si>
  <si>
    <t>Georgia</t>
  </si>
  <si>
    <t>Iraq</t>
  </si>
  <si>
    <t>Israel</t>
  </si>
  <si>
    <t>Jordan</t>
  </si>
  <si>
    <t>Kazakhstan</t>
  </si>
  <si>
    <t>Kuwait</t>
  </si>
  <si>
    <t>Kyrgyzstan</t>
  </si>
  <si>
    <t>Lebanon</t>
  </si>
  <si>
    <t>Libya</t>
  </si>
  <si>
    <t>Moldova</t>
  </si>
  <si>
    <t>Morocco</t>
  </si>
  <si>
    <t>Oman</t>
  </si>
  <si>
    <t>Peru</t>
  </si>
  <si>
    <t>Qatar</t>
  </si>
  <si>
    <t>Saudi Arabia</t>
  </si>
  <si>
    <t>Sudan</t>
  </si>
  <si>
    <t>Tajikistan</t>
  </si>
  <si>
    <t>Tunisia</t>
  </si>
  <si>
    <t>Turkey</t>
  </si>
  <si>
    <t>Turkmenistan</t>
  </si>
  <si>
    <t>United Arab Emirates</t>
  </si>
  <si>
    <t>Ukraine</t>
  </si>
  <si>
    <t>Uzbekistan</t>
  </si>
  <si>
    <t>Yemen</t>
  </si>
  <si>
    <t>Albania</t>
  </si>
  <si>
    <t>Angola</t>
  </si>
  <si>
    <t>Australia</t>
  </si>
  <si>
    <t>Austria</t>
  </si>
  <si>
    <t>Bahamas</t>
  </si>
  <si>
    <t>Bangladesh</t>
  </si>
  <si>
    <t>Barbados</t>
  </si>
  <si>
    <t>Belgium</t>
  </si>
  <si>
    <t>Bermuda</t>
  </si>
  <si>
    <t>Bosnia and Herzegovina</t>
  </si>
  <si>
    <t>Botswana</t>
  </si>
  <si>
    <t>Bulgaria</t>
  </si>
  <si>
    <t>Burma</t>
  </si>
  <si>
    <t>Cambodia</t>
  </si>
  <si>
    <t>Cameroon</t>
  </si>
  <si>
    <t>Canada</t>
  </si>
  <si>
    <t>Cayman Islands</t>
  </si>
  <si>
    <t>Chile</t>
  </si>
  <si>
    <t>Croatia</t>
  </si>
  <si>
    <t>Czech Republic</t>
  </si>
  <si>
    <t>Democratic Republic of the Congo</t>
  </si>
  <si>
    <t>Denmark</t>
  </si>
  <si>
    <t>Dominican Republic</t>
  </si>
  <si>
    <t>Ecuador</t>
  </si>
  <si>
    <t>Estonia</t>
  </si>
  <si>
    <t>Ethiopia</t>
  </si>
  <si>
    <t>Falkland Islands</t>
  </si>
  <si>
    <t>Fiji</t>
  </si>
  <si>
    <t>Finland</t>
  </si>
  <si>
    <t>France</t>
  </si>
  <si>
    <t>Gambia</t>
  </si>
  <si>
    <t>Germany</t>
  </si>
  <si>
    <t>Ghana</t>
  </si>
  <si>
    <t>Gibraltar</t>
  </si>
  <si>
    <t>Greece</t>
  </si>
  <si>
    <t>Guyana</t>
  </si>
  <si>
    <t>Hungary</t>
  </si>
  <si>
    <t>Iceland</t>
  </si>
  <si>
    <t>India</t>
  </si>
  <si>
    <t>Indonesia</t>
  </si>
  <si>
    <t>Ireland</t>
  </si>
  <si>
    <t>Italy</t>
  </si>
  <si>
    <t>Jamaica</t>
  </si>
  <si>
    <t>Japan</t>
  </si>
  <si>
    <t>Kenya</t>
  </si>
  <si>
    <t>Kosovo</t>
  </si>
  <si>
    <t>Laos</t>
  </si>
  <si>
    <t>Latvia</t>
  </si>
  <si>
    <t>Lithuania</t>
  </si>
  <si>
    <t>Macau</t>
  </si>
  <si>
    <t>Madagascar</t>
  </si>
  <si>
    <t>Malawi</t>
  </si>
  <si>
    <t>Malaysia</t>
  </si>
  <si>
    <t>Malta</t>
  </si>
  <si>
    <t>Mauritius</t>
  </si>
  <si>
    <t>Mexico</t>
  </si>
  <si>
    <t>Mongolia</t>
  </si>
  <si>
    <t>Montenegro</t>
  </si>
  <si>
    <t>Mozambique</t>
  </si>
  <si>
    <t>Namibia</t>
  </si>
  <si>
    <t>Nepal</t>
  </si>
  <si>
    <t>Netherlands</t>
  </si>
  <si>
    <t>New Zealand</t>
  </si>
  <si>
    <t>Nigeria</t>
  </si>
  <si>
    <t>Norway</t>
  </si>
  <si>
    <t>Pakistan</t>
  </si>
  <si>
    <t>Panama</t>
  </si>
  <si>
    <t>Papua New Guinea</t>
  </si>
  <si>
    <t>Philippines</t>
  </si>
  <si>
    <t>Poland</t>
  </si>
  <si>
    <t>Portugal</t>
  </si>
  <si>
    <t>Romania</t>
  </si>
  <si>
    <t>Rwanda</t>
  </si>
  <si>
    <t>Senegal</t>
  </si>
  <si>
    <t>Serbia</t>
  </si>
  <si>
    <t>Sierra Leone</t>
  </si>
  <si>
    <t>Singapore</t>
  </si>
  <si>
    <t>Slovenia</t>
  </si>
  <si>
    <t>South Africa</t>
  </si>
  <si>
    <t>Spain</t>
  </si>
  <si>
    <t>Sri Lanka</t>
  </si>
  <si>
    <t>Suriname</t>
  </si>
  <si>
    <t>Sweden</t>
  </si>
  <si>
    <t>Switzerland</t>
  </si>
  <si>
    <t>Tanzania</t>
  </si>
  <si>
    <t>Thailand</t>
  </si>
  <si>
    <t>Trinidad and Tobago</t>
  </si>
  <si>
    <t>Uganda</t>
  </si>
  <si>
    <t>Venezuela</t>
  </si>
  <si>
    <t>Vietnam</t>
  </si>
  <si>
    <t>Zambia</t>
  </si>
  <si>
    <t>Zimbabwe</t>
  </si>
  <si>
    <t>Andorra</t>
  </si>
  <si>
    <t>Anguilla</t>
  </si>
  <si>
    <t>Antigua and Barbuda</t>
  </si>
  <si>
    <t>Aruba</t>
  </si>
  <si>
    <t>Belize</t>
  </si>
  <si>
    <t>Benin</t>
  </si>
  <si>
    <t>Bhutan</t>
  </si>
  <si>
    <t>Burkina Faso</t>
  </si>
  <si>
    <t>Burundi</t>
  </si>
  <si>
    <t>Cape Verde</t>
  </si>
  <si>
    <t>Central African Republic</t>
  </si>
  <si>
    <t>Chad</t>
  </si>
  <si>
    <t>Comoros</t>
  </si>
  <si>
    <t>Congo</t>
  </si>
  <si>
    <t>Costa Rica</t>
  </si>
  <si>
    <t>Djibouti</t>
  </si>
  <si>
    <t>Dominica</t>
  </si>
  <si>
    <t>El Salvador</t>
  </si>
  <si>
    <t>Equatorial Guinea</t>
  </si>
  <si>
    <t>Eritrea</t>
  </si>
  <si>
    <t>French Guiana</t>
  </si>
  <si>
    <t>Gabon</t>
  </si>
  <si>
    <t>Greenland</t>
  </si>
  <si>
    <t>Grenada</t>
  </si>
  <si>
    <t>Guatemala</t>
  </si>
  <si>
    <t>Guinea</t>
  </si>
  <si>
    <t>Guinea-Bissau</t>
  </si>
  <si>
    <t>Haiti</t>
  </si>
  <si>
    <t>Honduras</t>
  </si>
  <si>
    <t>Kiribati</t>
  </si>
  <si>
    <t>Lesotho</t>
  </si>
  <si>
    <t>Liberia</t>
  </si>
  <si>
    <t>Liechtenstein</t>
  </si>
  <si>
    <t>Luxembourg</t>
  </si>
  <si>
    <t>Maldives</t>
  </si>
  <si>
    <t>Mali</t>
  </si>
  <si>
    <t>Marshall Islands</t>
  </si>
  <si>
    <t>Mauritania</t>
  </si>
  <si>
    <t>Micronesia</t>
  </si>
  <si>
    <t>Monaco</t>
  </si>
  <si>
    <t>Montserrat</t>
  </si>
  <si>
    <t>Nauru</t>
  </si>
  <si>
    <t>Nicaragua</t>
  </si>
  <si>
    <t>Niger</t>
  </si>
  <si>
    <t>Palau</t>
  </si>
  <si>
    <t>Paraguay</t>
  </si>
  <si>
    <t>San Marino</t>
  </si>
  <si>
    <t>Seychelles</t>
  </si>
  <si>
    <t>Slovakia</t>
  </si>
  <si>
    <t>Solomon Islands</t>
  </si>
  <si>
    <t>Somalia</t>
  </si>
  <si>
    <t>South Sudan</t>
  </si>
  <si>
    <t>Swaziland</t>
  </si>
  <si>
    <t>Togo</t>
  </si>
  <si>
    <t>Tonga</t>
  </si>
  <si>
    <t>Turks and Caicos Islands</t>
  </si>
  <si>
    <t>Tuvalu</t>
  </si>
  <si>
    <t>Uruguay</t>
  </si>
  <si>
    <t>Vanuatu</t>
  </si>
  <si>
    <t>Western Sahara</t>
  </si>
  <si>
    <t>Yes</t>
  </si>
  <si>
    <t>- select -</t>
  </si>
  <si>
    <t>It is not possible for the Staff Immigration Team to consider incomplete applications. Please ensure, therefore, that you provide all of the required information.</t>
  </si>
  <si>
    <t>Passport Information</t>
  </si>
  <si>
    <t>Please complete the following personal information in full.  Please complete personal details as they appear in the applicant’s passport, where applicable.</t>
  </si>
  <si>
    <t>Last name</t>
  </si>
  <si>
    <t>City of birth</t>
  </si>
  <si>
    <t>Country of birth</t>
  </si>
  <si>
    <t>Country of Nationality</t>
  </si>
  <si>
    <t>Country of Nationality list</t>
  </si>
  <si>
    <t>Does the applicant hold any other nationalities?</t>
  </si>
  <si>
    <t>Prof</t>
  </si>
  <si>
    <t>Mr</t>
  </si>
  <si>
    <t>Mrs</t>
  </si>
  <si>
    <t>Ms</t>
  </si>
  <si>
    <t>Rev</t>
  </si>
  <si>
    <t>Right Hon</t>
  </si>
  <si>
    <t>Miss</t>
  </si>
  <si>
    <t>Country of birth list</t>
  </si>
  <si>
    <t>Additional Country of Nationality 1</t>
  </si>
  <si>
    <t>Additional Country of Nationality 2</t>
  </si>
  <si>
    <t>Page 1</t>
  </si>
  <si>
    <t>1st Tier 2 issued</t>
  </si>
  <si>
    <t>Previous Tier 2 visas</t>
  </si>
  <si>
    <t>--- CHECKBOXES &amp; COMMENT BOXES FOR SIT USE ONLY ---</t>
  </si>
  <si>
    <t>United Kingdom</t>
  </si>
  <si>
    <t>First name(s)</t>
  </si>
  <si>
    <t>Other name(s)</t>
  </si>
  <si>
    <t>Nationality</t>
  </si>
  <si>
    <t>Other nationalities?</t>
  </si>
  <si>
    <t>Add. Nationality 1</t>
  </si>
  <si>
    <t>Add. Nationality 2</t>
  </si>
  <si>
    <t>Curacao</t>
  </si>
  <si>
    <t>Cyprus (Republic of Cyprus)</t>
  </si>
  <si>
    <t>Faroe Islands (The Faroes)</t>
  </si>
  <si>
    <t>Hong Kong (Special Administrative Region of China)</t>
  </si>
  <si>
    <t>Iran, Islamic Republic Of</t>
  </si>
  <si>
    <t>Lao People's Democratic Republic</t>
  </si>
  <si>
    <t>Micronesia (Federated States of)</t>
  </si>
  <si>
    <t>Moldova, Republic of</t>
  </si>
  <si>
    <t>Palestine Occupied Territory</t>
  </si>
  <si>
    <r>
      <t xml:space="preserve">Pitcairn </t>
    </r>
    <r>
      <rPr>
        <sz val="11"/>
        <color rgb="FFFF0000"/>
        <rFont val="Calibri"/>
        <family val="2"/>
        <scheme val="minor"/>
      </rPr>
      <t>(&amp; Henderson, Dulcie and Oeno Islands)</t>
    </r>
  </si>
  <si>
    <t>Russian Federation</t>
  </si>
  <si>
    <r>
      <t xml:space="preserve">Samoa </t>
    </r>
    <r>
      <rPr>
        <sz val="11"/>
        <color rgb="FFFF0000"/>
        <rFont val="Calibri"/>
        <family val="2"/>
        <scheme val="minor"/>
      </rPr>
      <t>(and Western Samoa)</t>
    </r>
  </si>
  <si>
    <t>Sao Tome and Principe</t>
  </si>
  <si>
    <t>South Korea (Republic of Korea)</t>
  </si>
  <si>
    <t>Saint Helena, Ascencion and Tristan da Cunha</t>
  </si>
  <si>
    <t>Saint Kitts and Nevis</t>
  </si>
  <si>
    <t>Saint Lucia</t>
  </si>
  <si>
    <t>Saint Vincent and the Grenadines</t>
  </si>
  <si>
    <t>Syria Arab Republic</t>
  </si>
  <si>
    <t>Tanzania, United Republic Of</t>
  </si>
  <si>
    <t>Timor-Leste (East Timor)</t>
  </si>
  <si>
    <t>Turkish Controlled Area of Cyprus</t>
  </si>
  <si>
    <t>United States of America</t>
  </si>
  <si>
    <t>Holy See (Vatican City State)</t>
  </si>
  <si>
    <t>Brunei Darussalam</t>
  </si>
  <si>
    <t>Bonaire, Sint Eustatuis &amp; Saba</t>
  </si>
  <si>
    <t>Democratic People's Republic of Korea (North Korea)</t>
  </si>
  <si>
    <t>Cote D'Ivoire (Ivory Coast)</t>
  </si>
  <si>
    <t>Myanmar (Burma)</t>
  </si>
  <si>
    <t>Aland Islands</t>
  </si>
  <si>
    <t>American Samoa</t>
  </si>
  <si>
    <t>Antarctica</t>
  </si>
  <si>
    <t>Bouvet Island</t>
  </si>
  <si>
    <t>British Citizen</t>
  </si>
  <si>
    <t>British Indean Ocean Territory</t>
  </si>
  <si>
    <t>British National (Overseas)</t>
  </si>
  <si>
    <t>British Overseas Citizen</t>
  </si>
  <si>
    <t>British Overseas Territories Citizenship (BOTC)</t>
  </si>
  <si>
    <t>British Protected Person</t>
  </si>
  <si>
    <t>British Subject</t>
  </si>
  <si>
    <t>Christmas Island</t>
  </si>
  <si>
    <t>Cocos (Keeling) Islands</t>
  </si>
  <si>
    <t>Cook Islands</t>
  </si>
  <si>
    <t>French Polynesia</t>
  </si>
  <si>
    <t>Guadeloupe</t>
  </si>
  <si>
    <t>Guam</t>
  </si>
  <si>
    <t>Guernsey</t>
  </si>
  <si>
    <t>Heard and McDonald Islands</t>
  </si>
  <si>
    <t>Isle of Man</t>
  </si>
  <si>
    <t>Jersey</t>
  </si>
  <si>
    <t>Martinique</t>
  </si>
  <si>
    <t>Nationality Currently Unkown</t>
  </si>
  <si>
    <t>New Caledonia</t>
  </si>
  <si>
    <t>Niue</t>
  </si>
  <si>
    <t>Norfork Island</t>
  </si>
  <si>
    <t>Northern Mariana Islands</t>
  </si>
  <si>
    <t>Officially Stateless</t>
  </si>
  <si>
    <t>Puerto Rico</t>
  </si>
  <si>
    <t>Refugee - Article 1 of the 1951 Convention</t>
  </si>
  <si>
    <t>Stateless Refugee Other</t>
  </si>
  <si>
    <t>Reunion</t>
  </si>
  <si>
    <t>Saint Barthelemy</t>
  </si>
  <si>
    <t>Saint Martin</t>
  </si>
  <si>
    <t>Saint Pierre and Miquelon</t>
  </si>
  <si>
    <t>Sint Maarten (Dutch Part)</t>
  </si>
  <si>
    <t>South Georgia and the South Sandwich Islands</t>
  </si>
  <si>
    <t>Stateless Person (Article 1 of 1954 Convention)</t>
  </si>
  <si>
    <t>Svalbard and Jan Mayen Islands</t>
  </si>
  <si>
    <t>Tokelau</t>
  </si>
  <si>
    <t>United Nations</t>
  </si>
  <si>
    <t>United Nations Agency</t>
  </si>
  <si>
    <t>United States Minor Outlying Islands</t>
  </si>
  <si>
    <t>Unspecified Nationality</t>
  </si>
  <si>
    <t>USSR</t>
  </si>
  <si>
    <t>Virgin Islands, British</t>
  </si>
  <si>
    <t>Virgin Islands, U.S.</t>
  </si>
  <si>
    <t>Wallis and Futuna Islands</t>
  </si>
  <si>
    <t>Mayette</t>
  </si>
  <si>
    <t>Pitcairn (&amp; Henderson, Dulcie and Oeno Islands)</t>
  </si>
  <si>
    <t>Samoa (and Western Samoa)</t>
  </si>
  <si>
    <t>Yugoslavia</t>
  </si>
  <si>
    <t>Country of residence list</t>
  </si>
  <si>
    <t>Year</t>
  </si>
  <si>
    <t>Month</t>
  </si>
  <si>
    <t>Week</t>
  </si>
  <si>
    <t>Day</t>
  </si>
  <si>
    <t>Hour</t>
  </si>
  <si>
    <t>Visit / Contract ?</t>
  </si>
  <si>
    <t>Congo Democratic Republic</t>
  </si>
  <si>
    <t>Côte d’Ivoire</t>
  </si>
  <si>
    <t>Guinea Bissau</t>
  </si>
  <si>
    <t>Hong Kong or Macau</t>
  </si>
  <si>
    <t>Korea</t>
  </si>
  <si>
    <t>Timor Leste</t>
  </si>
  <si>
    <t>REFERENCE LISTS</t>
  </si>
  <si>
    <t>Ambassador</t>
  </si>
  <si>
    <t>Paid per …</t>
  </si>
  <si>
    <t>Date of birth</t>
  </si>
  <si>
    <t>Gender</t>
  </si>
  <si>
    <t>Passport number</t>
  </si>
  <si>
    <t>Male</t>
  </si>
  <si>
    <t>Female</t>
  </si>
  <si>
    <t>CoS only lists Male or Female</t>
  </si>
  <si>
    <t>Updated as of:</t>
  </si>
  <si>
    <t>Page 2</t>
  </si>
  <si>
    <t>Passport issue date</t>
  </si>
  <si>
    <t>Passport expiry date</t>
  </si>
  <si>
    <t>Passport place of issue (CITY)</t>
  </si>
  <si>
    <t>Passport place of issue (COUNTRY)</t>
  </si>
  <si>
    <t>Applicant’s contact details</t>
  </si>
  <si>
    <t xml:space="preserve">Country of residence </t>
  </si>
  <si>
    <t>Email address</t>
  </si>
  <si>
    <t>Identification numbers</t>
  </si>
  <si>
    <t>National ID card number (if applicable)</t>
  </si>
  <si>
    <t>Employment details</t>
  </si>
  <si>
    <t>Taiwan (Republic of China)</t>
  </si>
  <si>
    <t>UK residential address</t>
  </si>
  <si>
    <t>UK National Insurance number</t>
  </si>
  <si>
    <r>
      <t xml:space="preserve">For an </t>
    </r>
    <r>
      <rPr>
        <b/>
        <i/>
        <sz val="10"/>
        <color theme="1"/>
        <rFont val="Arial"/>
        <family val="2"/>
      </rPr>
      <t>over 3 year</t>
    </r>
    <r>
      <rPr>
        <i/>
        <sz val="10"/>
        <color theme="1"/>
        <rFont val="Arial"/>
        <family val="2"/>
      </rPr>
      <t xml:space="preserve"> application a CoS can be issued for five years, or the length of the contract, </t>
    </r>
    <r>
      <rPr>
        <i/>
        <u/>
        <sz val="10"/>
        <color theme="1"/>
        <rFont val="Arial"/>
        <family val="2"/>
      </rPr>
      <t>whichever is the shorter period</t>
    </r>
    <r>
      <rPr>
        <i/>
        <sz val="10"/>
        <color theme="1"/>
        <rFont val="Arial"/>
        <family val="2"/>
      </rPr>
      <t>.</t>
    </r>
  </si>
  <si>
    <r>
      <t xml:space="preserve">Note that for a </t>
    </r>
    <r>
      <rPr>
        <b/>
        <i/>
        <sz val="10"/>
        <color theme="1"/>
        <rFont val="Arial"/>
        <family val="2"/>
      </rPr>
      <t>standard 3 year</t>
    </r>
    <r>
      <rPr>
        <i/>
        <sz val="10"/>
        <color theme="1"/>
        <rFont val="Arial"/>
        <family val="2"/>
      </rPr>
      <t xml:space="preserve"> application a CoS can only be issued for three years, or the length of the contract, </t>
    </r>
    <r>
      <rPr>
        <i/>
        <u/>
        <sz val="10"/>
        <color theme="1"/>
        <rFont val="Arial"/>
        <family val="2"/>
      </rPr>
      <t xml:space="preserve">whichever is the shorter period. </t>
    </r>
  </si>
  <si>
    <r>
      <t xml:space="preserve">Title (e.g. Prof, Dr, Mr, Mrs, Ms etc.) - </t>
    </r>
    <r>
      <rPr>
        <sz val="11"/>
        <color theme="1"/>
        <rFont val="Arial"/>
        <family val="2"/>
      </rPr>
      <t>[</t>
    </r>
    <r>
      <rPr>
        <i/>
        <sz val="11"/>
        <color theme="1"/>
        <rFont val="Arial"/>
        <family val="2"/>
      </rPr>
      <t>not normally listed in passport</t>
    </r>
    <r>
      <rPr>
        <sz val="11"/>
        <color theme="1"/>
        <rFont val="Arial"/>
        <family val="2"/>
      </rPr>
      <t>]</t>
    </r>
  </si>
  <si>
    <r>
      <rPr>
        <b/>
        <sz val="11"/>
        <color theme="1"/>
        <rFont val="Arial"/>
        <family val="2"/>
      </rPr>
      <t>First name(s)</t>
    </r>
    <r>
      <rPr>
        <sz val="11"/>
        <color theme="1"/>
        <rFont val="Arial"/>
        <family val="2"/>
      </rPr>
      <t xml:space="preserve"> - [</t>
    </r>
    <r>
      <rPr>
        <i/>
        <sz val="11"/>
        <color theme="1"/>
        <rFont val="Arial"/>
        <family val="2"/>
      </rPr>
      <t>incl. middle name(s)</t>
    </r>
    <r>
      <rPr>
        <sz val="11"/>
        <color theme="1"/>
        <rFont val="Arial"/>
        <family val="2"/>
      </rPr>
      <t>]</t>
    </r>
  </si>
  <si>
    <r>
      <rPr>
        <b/>
        <sz val="11"/>
        <color theme="1"/>
        <rFont val="Arial"/>
        <family val="2"/>
      </rPr>
      <t>Other name(s)</t>
    </r>
    <r>
      <rPr>
        <sz val="11"/>
        <color theme="1"/>
        <rFont val="Arial"/>
        <family val="2"/>
      </rPr>
      <t xml:space="preserve"> - [</t>
    </r>
    <r>
      <rPr>
        <i/>
        <sz val="11"/>
        <color theme="1"/>
        <rFont val="Arial"/>
        <family val="2"/>
      </rPr>
      <t>incl. previous name(s)</t>
    </r>
    <r>
      <rPr>
        <sz val="11"/>
        <color theme="1"/>
        <rFont val="Arial"/>
        <family val="2"/>
      </rPr>
      <t>]</t>
    </r>
  </si>
  <si>
    <t>Required CoS end date</t>
  </si>
  <si>
    <r>
      <t>Expiry (</t>
    </r>
    <r>
      <rPr>
        <b/>
        <sz val="11"/>
        <color theme="1"/>
        <rFont val="Calibri"/>
        <family val="2"/>
        <scheme val="minor"/>
      </rPr>
      <t>CoS start date</t>
    </r>
    <r>
      <rPr>
        <sz val="11"/>
        <color theme="1"/>
        <rFont val="Calibri"/>
        <family val="2"/>
        <scheme val="minor"/>
      </rPr>
      <t>)</t>
    </r>
  </si>
  <si>
    <t>NHS Surcharge Discussed ?</t>
  </si>
  <si>
    <t>Page 3</t>
  </si>
  <si>
    <t>Public Holidays</t>
  </si>
  <si>
    <t>Monday</t>
  </si>
  <si>
    <t>New Year’s Day</t>
  </si>
  <si>
    <t>Friday</t>
  </si>
  <si>
    <t>Good Friday</t>
  </si>
  <si>
    <t>Easter Monday</t>
  </si>
  <si>
    <t>Early May bank holiday</t>
  </si>
  <si>
    <t>Spring bank holiday</t>
  </si>
  <si>
    <t>Summer bank holiday</t>
  </si>
  <si>
    <t>Christmas Day</t>
  </si>
  <si>
    <t>Boxing Day</t>
  </si>
  <si>
    <t>Wednesday</t>
  </si>
  <si>
    <t>days</t>
  </si>
  <si>
    <t>months</t>
  </si>
  <si>
    <t>years</t>
  </si>
  <si>
    <t>CoS length</t>
  </si>
  <si>
    <t>Full residential address</t>
  </si>
  <si>
    <t>City or Town</t>
  </si>
  <si>
    <t>County, area district or province</t>
  </si>
  <si>
    <t>Address line 1</t>
  </si>
  <si>
    <t>Address line 2</t>
  </si>
  <si>
    <t>Address line 3</t>
  </si>
  <si>
    <t>Does the applicant require multiple entry to the UK for work purposes?</t>
  </si>
  <si>
    <t>It is recommended to select multiple entry for applicants who will be required to travel overseas for work purposes (such as to attend conferences or conduct fieldwork). Travel overseas for domestic and leisure purposes does not require a multiple entry visa.</t>
  </si>
  <si>
    <t>No</t>
  </si>
  <si>
    <t>Will there be any changes to the job details submitted in the initial application for a CoS/work permit; duties, research focus, work address, hours of work, job title etc.?</t>
  </si>
  <si>
    <t xml:space="preserve">If yes, give details of the changes and the date that these changes will become effective. </t>
  </si>
  <si>
    <t>Mulitple entry? / Changes ?</t>
  </si>
  <si>
    <t>Changes ?</t>
  </si>
  <si>
    <t>Total weekly hours of work</t>
  </si>
  <si>
    <t xml:space="preserve">Job title </t>
  </si>
  <si>
    <t>Give registration details if there is a legal requirement for the applicant to be registered with a professional or other official organisation in the UK (e.g. GMC membership)</t>
  </si>
  <si>
    <t>County</t>
  </si>
  <si>
    <t>Post code</t>
  </si>
  <si>
    <t>University of Oxford</t>
  </si>
  <si>
    <t>Hours of work</t>
  </si>
  <si>
    <t>Main work location</t>
  </si>
  <si>
    <t>Main work address in the UK</t>
  </si>
  <si>
    <t>Additional work address in the UK</t>
  </si>
  <si>
    <t>Additional work address in the UK (2)</t>
  </si>
  <si>
    <t>Additional work location</t>
  </si>
  <si>
    <t>Additional work location (2)</t>
  </si>
  <si>
    <t>Any further additional work locations</t>
  </si>
  <si>
    <t>Further additional work locations</t>
  </si>
  <si>
    <t>Page 4</t>
  </si>
  <si>
    <r>
      <rPr>
        <b/>
        <i/>
        <sz val="10"/>
        <color theme="1"/>
        <rFont val="Arial"/>
        <family val="2"/>
      </rPr>
      <t>NOTE:</t>
    </r>
    <r>
      <rPr>
        <i/>
        <sz val="10"/>
        <color theme="1"/>
        <rFont val="Arial"/>
        <family val="2"/>
      </rPr>
      <t xml:space="preserve"> The Home Office does not view University research and University teaching as the same profession. Therefore, if a research post requires the holder to teach, or a teaching post requires the holder to conduct research, this </t>
    </r>
    <r>
      <rPr>
        <i/>
        <u/>
        <sz val="10"/>
        <color theme="1"/>
        <rFont val="Arial"/>
        <family val="2"/>
      </rPr>
      <t>must</t>
    </r>
    <r>
      <rPr>
        <i/>
        <sz val="10"/>
        <color theme="1"/>
        <rFont val="Arial"/>
        <family val="2"/>
      </rPr>
      <t xml:space="preserve"> be noted in the job description on the CoS.</t>
    </r>
  </si>
  <si>
    <t>Job title</t>
  </si>
  <si>
    <t>Main duties</t>
  </si>
  <si>
    <t>Registration with professional or other UK organisation</t>
  </si>
  <si>
    <t>Gross annual pay</t>
  </si>
  <si>
    <t>Record-keeping and Reporting Responsibilities</t>
  </si>
  <si>
    <t>Record-keeping declaration</t>
  </si>
  <si>
    <t>Reporting declaration</t>
  </si>
  <si>
    <t>Non-compliance declaration</t>
  </si>
  <si>
    <r>
      <t xml:space="preserve">Supporting documents </t>
    </r>
    <r>
      <rPr>
        <sz val="11"/>
        <color theme="1"/>
        <rFont val="Arial"/>
        <family val="2"/>
      </rPr>
      <t>–</t>
    </r>
    <r>
      <rPr>
        <b/>
        <sz val="11"/>
        <color theme="1"/>
        <rFont val="Arial"/>
        <family val="2"/>
      </rPr>
      <t xml:space="preserve"> </t>
    </r>
    <r>
      <rPr>
        <i/>
        <sz val="11"/>
        <color theme="1"/>
        <rFont val="Arial"/>
        <family val="2"/>
      </rPr>
      <t xml:space="preserve">with naming convention </t>
    </r>
    <r>
      <rPr>
        <sz val="10"/>
        <color rgb="FF7030A0"/>
        <rFont val="Arial"/>
        <family val="2"/>
      </rPr>
      <t>(</t>
    </r>
    <r>
      <rPr>
        <i/>
        <sz val="10"/>
        <color rgb="FF7030A0"/>
        <rFont val="Arial"/>
        <family val="2"/>
      </rPr>
      <t>SURNAME,Initials-</t>
    </r>
    <r>
      <rPr>
        <b/>
        <i/>
        <sz val="10"/>
        <color theme="1"/>
        <rFont val="Arial"/>
        <family val="2"/>
      </rPr>
      <t>[document]</t>
    </r>
    <r>
      <rPr>
        <i/>
        <sz val="10"/>
        <color rgb="FF7030A0"/>
        <rFont val="Arial"/>
        <family val="2"/>
      </rPr>
      <t>-dd-mm-yy.pdf</t>
    </r>
    <r>
      <rPr>
        <sz val="10"/>
        <color rgb="FF7030A0"/>
        <rFont val="Arial"/>
        <family val="2"/>
      </rPr>
      <t>)</t>
    </r>
  </si>
  <si>
    <t>Please tick to confirm that the following documents are enclosed with this application:</t>
  </si>
  <si>
    <r>
      <t>(SURNAME,Initials-</t>
    </r>
    <r>
      <rPr>
        <b/>
        <i/>
        <sz val="11"/>
        <color rgb="FF7030A0"/>
        <rFont val="Arial"/>
        <family val="2"/>
      </rPr>
      <t>passport</t>
    </r>
    <r>
      <rPr>
        <i/>
        <sz val="11"/>
        <color rgb="FF7030A0"/>
        <rFont val="Arial"/>
        <family val="2"/>
      </rPr>
      <t>-dd-mm-yy.pdf)</t>
    </r>
  </si>
  <si>
    <r>
      <t>(SURNAME,Initials-</t>
    </r>
    <r>
      <rPr>
        <b/>
        <i/>
        <sz val="11"/>
        <color rgb="FF7030A0"/>
        <rFont val="Arial"/>
        <family val="2"/>
      </rPr>
      <t>visa</t>
    </r>
    <r>
      <rPr>
        <i/>
        <sz val="11"/>
        <color rgb="FF7030A0"/>
        <rFont val="Arial"/>
        <family val="2"/>
      </rPr>
      <t>-dd-mm-yy.pdf)</t>
    </r>
  </si>
  <si>
    <r>
      <t>(SURNAME,Initials-</t>
    </r>
    <r>
      <rPr>
        <b/>
        <i/>
        <sz val="11"/>
        <color rgb="FF7030A0"/>
        <rFont val="Arial"/>
        <family val="2"/>
      </rPr>
      <t>conditions</t>
    </r>
    <r>
      <rPr>
        <i/>
        <sz val="11"/>
        <color rgb="FF7030A0"/>
        <rFont val="Arial"/>
        <family val="2"/>
      </rPr>
      <t>-dd-mm-yy.pdf)</t>
    </r>
  </si>
  <si>
    <r>
      <t>(SURNAME,Initials-</t>
    </r>
    <r>
      <rPr>
        <b/>
        <i/>
        <sz val="11"/>
        <color rgb="FF7030A0"/>
        <rFont val="Arial"/>
        <family val="2"/>
      </rPr>
      <t>employ</t>
    </r>
    <r>
      <rPr>
        <i/>
        <sz val="11"/>
        <color rgb="FF7030A0"/>
        <rFont val="Arial"/>
        <family val="2"/>
      </rPr>
      <t>-dd-mm-yy.pdf)</t>
    </r>
  </si>
  <si>
    <t>SUPPORTING DOCUMENTS</t>
  </si>
  <si>
    <t>Passport</t>
  </si>
  <si>
    <t>Visas</t>
  </si>
  <si>
    <t>Client care &amp; conditions</t>
  </si>
  <si>
    <r>
      <t xml:space="preserve">Copy of photo and personal information page(s) of a valid </t>
    </r>
    <r>
      <rPr>
        <b/>
        <sz val="11"/>
        <color theme="1"/>
        <rFont val="Arial"/>
        <family val="2"/>
      </rPr>
      <t>passport</t>
    </r>
    <r>
      <rPr>
        <sz val="11"/>
        <color theme="1"/>
        <rFont val="Arial"/>
        <family val="2"/>
      </rPr>
      <t>.</t>
    </r>
  </si>
  <si>
    <t>Signed letter on departmental/ college headed paper confirming that funding is available to continue employing the applicant in the post that the original work visa was issued for (unless a change in job has been reported to the Home Office), stating the date that the extended employment will end.</t>
  </si>
  <si>
    <t>Employment letter</t>
  </si>
  <si>
    <t>Immigration Skills Charge (ISC)</t>
  </si>
  <si>
    <t>Immigration Skills Charge</t>
  </si>
  <si>
    <t>12 months or less</t>
  </si>
  <si>
    <t>12 to 18 months</t>
  </si>
  <si>
    <t>18 to 24 months</t>
  </si>
  <si>
    <t>24 to 30 months</t>
  </si>
  <si>
    <t>30 to 36 months (3 years)</t>
  </si>
  <si>
    <t>36 to 42 months</t>
  </si>
  <si>
    <t>42 to 48 months</t>
  </si>
  <si>
    <t>48 to 54 months</t>
  </si>
  <si>
    <t>54 to 60 months (5 years)</t>
  </si>
  <si>
    <t>Immigration Skills Charge (ISC) p.a.</t>
  </si>
  <si>
    <r>
      <rPr>
        <b/>
        <sz val="11"/>
        <color theme="1"/>
        <rFont val="Arial"/>
        <family val="2"/>
      </rPr>
      <t>Departments:</t>
    </r>
    <r>
      <rPr>
        <sz val="11"/>
        <color theme="1"/>
        <rFont val="Arial"/>
        <family val="2"/>
      </rPr>
      <t xml:space="preserve"> the ISC fee will be cross-charged back to the cost code detailed in the ‘Payment and Authorisation’ section below.</t>
    </r>
  </si>
  <si>
    <r>
      <rPr>
        <b/>
        <sz val="11"/>
        <color theme="1"/>
        <rFont val="Arial"/>
        <family val="2"/>
      </rPr>
      <t xml:space="preserve">Colleges: </t>
    </r>
    <r>
      <rPr>
        <sz val="11"/>
        <color theme="1"/>
        <rFont val="Arial"/>
        <family val="2"/>
      </rPr>
      <t xml:space="preserve">please do </t>
    </r>
    <r>
      <rPr>
        <u/>
        <sz val="11"/>
        <color theme="1"/>
        <rFont val="Arial"/>
        <family val="2"/>
      </rPr>
      <t>not</t>
    </r>
    <r>
      <rPr>
        <sz val="11"/>
        <color theme="1"/>
        <rFont val="Arial"/>
        <family val="2"/>
      </rPr>
      <t xml:space="preserve"> provide a cheque for the ISC or cost of the CoS until the total combined amount is confirmed by SIT.</t>
    </r>
  </si>
  <si>
    <t>ISC exemptions</t>
  </si>
  <si>
    <t>Research (2119) or Lecturer (2311) role?</t>
  </si>
  <si>
    <t>Payment and Authorisation</t>
  </si>
  <si>
    <t>ISC</t>
  </si>
  <si>
    <t>ISC:</t>
  </si>
  <si>
    <t>threshold (days)</t>
  </si>
  <si>
    <t>TOTAL:</t>
  </si>
  <si>
    <r>
      <rPr>
        <b/>
        <sz val="11"/>
        <color theme="1"/>
        <rFont val="Arial"/>
        <family val="2"/>
      </rPr>
      <t>Departments:</t>
    </r>
    <r>
      <rPr>
        <sz val="11"/>
        <color theme="1"/>
        <rFont val="Arial"/>
        <family val="2"/>
      </rPr>
      <t xml:space="preserve"> Please give the </t>
    </r>
    <r>
      <rPr>
        <b/>
        <sz val="11"/>
        <color theme="1"/>
        <rFont val="Arial"/>
        <family val="2"/>
      </rPr>
      <t xml:space="preserve">full </t>
    </r>
    <r>
      <rPr>
        <sz val="11"/>
        <color theme="1"/>
        <rFont val="Arial"/>
        <family val="2"/>
      </rPr>
      <t xml:space="preserve">general ledger cost code below that you wish this fee and any ISC (if applicable) to be cross-charged to. We </t>
    </r>
    <r>
      <rPr>
        <b/>
        <sz val="11"/>
        <color theme="1"/>
        <rFont val="Arial"/>
        <family val="2"/>
      </rPr>
      <t>cannot</t>
    </r>
    <r>
      <rPr>
        <sz val="11"/>
        <color theme="1"/>
        <rFont val="Arial"/>
        <family val="2"/>
      </rPr>
      <t xml:space="preserve"> cross-charge to project codes. </t>
    </r>
  </si>
  <si>
    <t>Cost code to charge application fee to:</t>
  </si>
  <si>
    <t>CoS &amp; ISC fees ?</t>
  </si>
  <si>
    <t>CoS</t>
  </si>
  <si>
    <t>00</t>
  </si>
  <si>
    <t>Cost Centre</t>
  </si>
  <si>
    <t>natural account</t>
  </si>
  <si>
    <t>activity</t>
  </si>
  <si>
    <t>organisation</t>
  </si>
  <si>
    <t xml:space="preserve">  source of funds</t>
  </si>
  <si>
    <t>e.g. AB0000</t>
  </si>
  <si>
    <t>00000 (default)</t>
  </si>
  <si>
    <t>Position</t>
  </si>
  <si>
    <t>Date</t>
  </si>
  <si>
    <t xml:space="preserve">Telephone </t>
  </si>
  <si>
    <t>Email</t>
  </si>
  <si>
    <t>Full name</t>
  </si>
  <si>
    <t>Department/ college</t>
  </si>
  <si>
    <t>Thank you</t>
  </si>
  <si>
    <r>
      <rPr>
        <b/>
        <i/>
        <sz val="11"/>
        <color theme="1"/>
        <rFont val="Arial"/>
        <family val="2"/>
      </rPr>
      <t>NOTE:</t>
    </r>
    <r>
      <rPr>
        <i/>
        <sz val="11"/>
        <color theme="1"/>
        <rFont val="Arial"/>
        <family val="2"/>
      </rPr>
      <t xml:space="preserve"> By completing this declaration and submitting this form via email you, or the named individual, are confirming that the information and supporting documents provided are, to the best of your knowledge, complete, true and correct.</t>
    </r>
  </si>
  <si>
    <t>Should you have any queries regarding CoS requirements, please do not hesitate to contact us.</t>
  </si>
  <si>
    <t>Staff Immigration Team</t>
  </si>
  <si>
    <t>Page 5</t>
  </si>
  <si>
    <t>Page 6</t>
  </si>
  <si>
    <t>Costcode</t>
  </si>
  <si>
    <t>Authorisation</t>
  </si>
  <si>
    <t>Engineering Science</t>
  </si>
  <si>
    <t>Cost centre</t>
  </si>
  <si>
    <t>Source of funds</t>
  </si>
  <si>
    <t>00000</t>
  </si>
  <si>
    <t>Department from Cost centre</t>
  </si>
  <si>
    <t>Department from Authorisation</t>
  </si>
  <si>
    <t>Code</t>
  </si>
  <si>
    <t>Department</t>
  </si>
  <si>
    <t>AB</t>
  </si>
  <si>
    <t>Pitt Rivers Museum</t>
  </si>
  <si>
    <t>AC</t>
  </si>
  <si>
    <t>School of Geography and the Environment</t>
  </si>
  <si>
    <t>AE</t>
  </si>
  <si>
    <t>Social and Cultural Anthropology</t>
  </si>
  <si>
    <t>AF</t>
  </si>
  <si>
    <t>Environmental Change Institute</t>
  </si>
  <si>
    <t>AJ</t>
  </si>
  <si>
    <t>Target Discovery Institute</t>
  </si>
  <si>
    <t>AL</t>
  </si>
  <si>
    <t>Biochemistry</t>
  </si>
  <si>
    <t>AM</t>
  </si>
  <si>
    <t>Statistics</t>
  </si>
  <si>
    <t>AN</t>
  </si>
  <si>
    <t>Oncology</t>
  </si>
  <si>
    <t>AP</t>
  </si>
  <si>
    <t>AS</t>
  </si>
  <si>
    <t>Physiology</t>
  </si>
  <si>
    <t>AT</t>
  </si>
  <si>
    <t>AU</t>
  </si>
  <si>
    <t>AV</t>
  </si>
  <si>
    <t>Physiology Anatomy and Genetics</t>
  </si>
  <si>
    <t>AW</t>
  </si>
  <si>
    <t>Medawar Building</t>
  </si>
  <si>
    <t>AX</t>
  </si>
  <si>
    <t>English Faculty</t>
  </si>
  <si>
    <t>AZ</t>
  </si>
  <si>
    <t>KIR</t>
  </si>
  <si>
    <t>B2</t>
  </si>
  <si>
    <t>National Perinatal Epidemiology Unit</t>
  </si>
  <si>
    <t>B3</t>
  </si>
  <si>
    <t>Facilities and Site Services - Public Health</t>
  </si>
  <si>
    <t>B5</t>
  </si>
  <si>
    <t>Structural Biology</t>
  </si>
  <si>
    <t>B8</t>
  </si>
  <si>
    <t>Centre for Neural Circuits and Behaviour</t>
  </si>
  <si>
    <t>B9</t>
  </si>
  <si>
    <t>Tropical Medicine</t>
  </si>
  <si>
    <t>BA</t>
  </si>
  <si>
    <t>Law Faculty</t>
  </si>
  <si>
    <t>BB</t>
  </si>
  <si>
    <t>Cancer Centre</t>
  </si>
  <si>
    <t>BE</t>
  </si>
  <si>
    <t>Classics Faculty</t>
  </si>
  <si>
    <t>BH</t>
  </si>
  <si>
    <t>NDM Strategic</t>
  </si>
  <si>
    <t>BK</t>
  </si>
  <si>
    <t>Mathematical Institute</t>
  </si>
  <si>
    <t>BL</t>
  </si>
  <si>
    <t>Computer Science</t>
  </si>
  <si>
    <t>BQ</t>
  </si>
  <si>
    <t>Anatomy and Genetics - Research</t>
  </si>
  <si>
    <t>BR</t>
  </si>
  <si>
    <t>Medical Sciences Divisional Office</t>
  </si>
  <si>
    <t>BS</t>
  </si>
  <si>
    <t>Doctoral Training Centre - MSD</t>
  </si>
  <si>
    <t>BV</t>
  </si>
  <si>
    <t>Dunn School of Pathology</t>
  </si>
  <si>
    <t>BW</t>
  </si>
  <si>
    <t>Pharmacology</t>
  </si>
  <si>
    <t>BX</t>
  </si>
  <si>
    <t>Population Health</t>
  </si>
  <si>
    <t>BZ</t>
  </si>
  <si>
    <t>Primary Care Health Sciences</t>
  </si>
  <si>
    <t>C0</t>
  </si>
  <si>
    <t>Social Sciences Division</t>
  </si>
  <si>
    <t>CA</t>
  </si>
  <si>
    <t>Medieval and Modern Languages Faculty</t>
  </si>
  <si>
    <t>CC</t>
  </si>
  <si>
    <t>RDM</t>
  </si>
  <si>
    <t>CD</t>
  </si>
  <si>
    <t>History Faculty</t>
  </si>
  <si>
    <t>CF</t>
  </si>
  <si>
    <t>RDM Investigative Medicine</t>
  </si>
  <si>
    <t>CG</t>
  </si>
  <si>
    <t>Music Faculty</t>
  </si>
  <si>
    <t>CJ</t>
  </si>
  <si>
    <t>MRC Brain Network Dynamics Unit (BNDU)</t>
  </si>
  <si>
    <t>CK</t>
  </si>
  <si>
    <t>CQ</t>
  </si>
  <si>
    <t>Experimental Psychology</t>
  </si>
  <si>
    <t>CT</t>
  </si>
  <si>
    <t>Politics and International Relations</t>
  </si>
  <si>
    <t>CU</t>
  </si>
  <si>
    <t>Economics</t>
  </si>
  <si>
    <t>CV</t>
  </si>
  <si>
    <t>Social Policy and Intervention</t>
  </si>
  <si>
    <t>CX</t>
  </si>
  <si>
    <t>Socio-Legal Studies Centre</t>
  </si>
  <si>
    <t>CY</t>
  </si>
  <si>
    <t>Sociology</t>
  </si>
  <si>
    <t>CZ</t>
  </si>
  <si>
    <t>Oxford Internet Institute</t>
  </si>
  <si>
    <t>D3</t>
  </si>
  <si>
    <t>Social Sciences - HQ</t>
  </si>
  <si>
    <t>D4</t>
  </si>
  <si>
    <t>Maths Physical and Life Sciences</t>
  </si>
  <si>
    <t>DB</t>
  </si>
  <si>
    <t>Astrophysics</t>
  </si>
  <si>
    <t>DC</t>
  </si>
  <si>
    <t>Atmospheric Ocean and Planet Physics</t>
  </si>
  <si>
    <t>DD</t>
  </si>
  <si>
    <t>MPLS Doctoral Training Centre</t>
  </si>
  <si>
    <t>DF</t>
  </si>
  <si>
    <t>DG</t>
  </si>
  <si>
    <t>Earth Sciences</t>
  </si>
  <si>
    <t>DH</t>
  </si>
  <si>
    <t>Inorganic Chemistry</t>
  </si>
  <si>
    <t>DJ</t>
  </si>
  <si>
    <t>Materials</t>
  </si>
  <si>
    <t>DK</t>
  </si>
  <si>
    <t>Condensed Matter Physics</t>
  </si>
  <si>
    <t>DL</t>
  </si>
  <si>
    <t>Particle Physics</t>
  </si>
  <si>
    <t>DM</t>
  </si>
  <si>
    <t>Organic Chemistry</t>
  </si>
  <si>
    <t>DN</t>
  </si>
  <si>
    <t>Physical and Theoretical Chemistry</t>
  </si>
  <si>
    <t>DP</t>
  </si>
  <si>
    <t>Chemistry</t>
  </si>
  <si>
    <t>DQ</t>
  </si>
  <si>
    <t>Chemical Biology</t>
  </si>
  <si>
    <t>DR</t>
  </si>
  <si>
    <t>Theoretical Physics</t>
  </si>
  <si>
    <t>DS</t>
  </si>
  <si>
    <t>Begbroke Directorate</t>
  </si>
  <si>
    <t>DT</t>
  </si>
  <si>
    <t>Physics - Central</t>
  </si>
  <si>
    <t>DU</t>
  </si>
  <si>
    <t>Atomic and Laser Physics</t>
  </si>
  <si>
    <t>DW</t>
  </si>
  <si>
    <t>Chemistry Research Laboratory</t>
  </si>
  <si>
    <t>DX</t>
  </si>
  <si>
    <t>Theology and Religion Faculty</t>
  </si>
  <si>
    <t>E0</t>
  </si>
  <si>
    <t>Humanities Division Department</t>
  </si>
  <si>
    <t>E1</t>
  </si>
  <si>
    <t>Linguistics Philology and Phonetics</t>
  </si>
  <si>
    <t>E2</t>
  </si>
  <si>
    <t>IT Services</t>
  </si>
  <si>
    <t>E9</t>
  </si>
  <si>
    <t>Oxford e-Research Centre</t>
  </si>
  <si>
    <t>EB</t>
  </si>
  <si>
    <t>Archaeology Institute</t>
  </si>
  <si>
    <t>EC</t>
  </si>
  <si>
    <t>Archaeology Research Laboratory</t>
  </si>
  <si>
    <t>ED</t>
  </si>
  <si>
    <t>Ashmolean Museum</t>
  </si>
  <si>
    <t>EP</t>
  </si>
  <si>
    <t>Education</t>
  </si>
  <si>
    <t>EQ</t>
  </si>
  <si>
    <t>Continuing Education (Central)</t>
  </si>
  <si>
    <t>ET</t>
  </si>
  <si>
    <t>History of Science Museum</t>
  </si>
  <si>
    <t>EW</t>
  </si>
  <si>
    <t>Natural History Museum</t>
  </si>
  <si>
    <t>F0</t>
  </si>
  <si>
    <t>Academic Services Division Dept</t>
  </si>
  <si>
    <t>F5</t>
  </si>
  <si>
    <t>Finance and Administration</t>
  </si>
  <si>
    <t>F7</t>
  </si>
  <si>
    <t>Bodleian Communications</t>
  </si>
  <si>
    <t>F8</t>
  </si>
  <si>
    <t>Head of Assessment</t>
  </si>
  <si>
    <t>FA</t>
  </si>
  <si>
    <t>Central Bodleian</t>
  </si>
  <si>
    <t>FC</t>
  </si>
  <si>
    <t>Bodleian Social Sciences Libraries</t>
  </si>
  <si>
    <t>FJ</t>
  </si>
  <si>
    <t>Bodleian Enterprise</t>
  </si>
  <si>
    <t>FK</t>
  </si>
  <si>
    <t>Humanities Libraries</t>
  </si>
  <si>
    <t>FP</t>
  </si>
  <si>
    <t>Science and Medicine Libraries</t>
  </si>
  <si>
    <t>FS</t>
  </si>
  <si>
    <t>Bodleian Services</t>
  </si>
  <si>
    <t>FW</t>
  </si>
  <si>
    <t>Western Manuscripts and Special Collections</t>
  </si>
  <si>
    <t>FZ</t>
  </si>
  <si>
    <t>Bodleian Digital Library Systems and Services</t>
  </si>
  <si>
    <t>GB</t>
  </si>
  <si>
    <t>Careers Service</t>
  </si>
  <si>
    <t>GC</t>
  </si>
  <si>
    <t>Botanic Garden</t>
  </si>
  <si>
    <t>GD</t>
  </si>
  <si>
    <t>Sports Department</t>
  </si>
  <si>
    <t>GH</t>
  </si>
  <si>
    <t>Sheldonian Theatre</t>
  </si>
  <si>
    <t>GL</t>
  </si>
  <si>
    <t>Proctors Office</t>
  </si>
  <si>
    <t>GM</t>
  </si>
  <si>
    <t>University Club</t>
  </si>
  <si>
    <t>GP</t>
  </si>
  <si>
    <t>Ruskin School of Art</t>
  </si>
  <si>
    <t>GR</t>
  </si>
  <si>
    <t>Kellogg College</t>
  </si>
  <si>
    <t>GS</t>
  </si>
  <si>
    <t>St Cross College</t>
  </si>
  <si>
    <t>GT</t>
  </si>
  <si>
    <t>Student Welfare and Support Services</t>
  </si>
  <si>
    <t>GU</t>
  </si>
  <si>
    <t>Clubs Committee</t>
  </si>
  <si>
    <t>GY</t>
  </si>
  <si>
    <t>Safety Office</t>
  </si>
  <si>
    <t>GZ</t>
  </si>
  <si>
    <t>Occupational Health Service</t>
  </si>
  <si>
    <t>H2</t>
  </si>
  <si>
    <t>CCMP (Centre for Cellular and Molecular Physiology)</t>
  </si>
  <si>
    <t>H3</t>
  </si>
  <si>
    <t>CRUK/MRC Oxford Institute for Radiation Oncology</t>
  </si>
  <si>
    <t>H4</t>
  </si>
  <si>
    <t>RDM Clinical Laboratory Sciences</t>
  </si>
  <si>
    <t>H5</t>
  </si>
  <si>
    <t>H6</t>
  </si>
  <si>
    <t>Clinical Trial Service Unit</t>
  </si>
  <si>
    <t>H7</t>
  </si>
  <si>
    <t>RDM OCDEM</t>
  </si>
  <si>
    <t>H8</t>
  </si>
  <si>
    <t>Weatherall Institute of Molecular Medicine</t>
  </si>
  <si>
    <t>H9</t>
  </si>
  <si>
    <t>Structural Genomics Consortium</t>
  </si>
  <si>
    <t>HB</t>
  </si>
  <si>
    <t>NDM Experimental Medicine</t>
  </si>
  <si>
    <t>HC</t>
  </si>
  <si>
    <t>Jenner Institute</t>
  </si>
  <si>
    <t>HE</t>
  </si>
  <si>
    <t>HF</t>
  </si>
  <si>
    <t>NDORMS</t>
  </si>
  <si>
    <t>HI</t>
  </si>
  <si>
    <t>Cancer Epidemiology Unit</t>
  </si>
  <si>
    <t>HJ</t>
  </si>
  <si>
    <t>Surgical Sciences</t>
  </si>
  <si>
    <t>HM</t>
  </si>
  <si>
    <t>Clinical Neurosciences</t>
  </si>
  <si>
    <t>HN</t>
  </si>
  <si>
    <t>Paediatrics</t>
  </si>
  <si>
    <t>HP</t>
  </si>
  <si>
    <t>Oxford Ludwig Institute</t>
  </si>
  <si>
    <t>HQ</t>
  </si>
  <si>
    <t>Psychiatry</t>
  </si>
  <si>
    <t>HS</t>
  </si>
  <si>
    <t>RDM Cardiovascular Medicine</t>
  </si>
  <si>
    <t>HT</t>
  </si>
  <si>
    <t>Childhood Cancer Research Group</t>
  </si>
  <si>
    <t>J1</t>
  </si>
  <si>
    <t>Council Secretariat</t>
  </si>
  <si>
    <t>J3</t>
  </si>
  <si>
    <t>Graduate Admissions and Funding</t>
  </si>
  <si>
    <t>J4</t>
  </si>
  <si>
    <t>Divisional Offices</t>
  </si>
  <si>
    <t>J6</t>
  </si>
  <si>
    <t>Education Policy Support</t>
  </si>
  <si>
    <t>J9</t>
  </si>
  <si>
    <t>Student Administration and Services Directorate</t>
  </si>
  <si>
    <t>JC</t>
  </si>
  <si>
    <t>Newcomers Club</t>
  </si>
  <si>
    <t>JF</t>
  </si>
  <si>
    <t>Biomedical Services</t>
  </si>
  <si>
    <t>JG</t>
  </si>
  <si>
    <t>Centre for Criminology</t>
  </si>
  <si>
    <t>JQ</t>
  </si>
  <si>
    <t>Transport Studies Unit</t>
  </si>
  <si>
    <t>JT</t>
  </si>
  <si>
    <t>General Revenue Account</t>
  </si>
  <si>
    <t>JW</t>
  </si>
  <si>
    <t>Estates Services</t>
  </si>
  <si>
    <t>K3</t>
  </si>
  <si>
    <t>Oxford Learning Institute</t>
  </si>
  <si>
    <t>K8</t>
  </si>
  <si>
    <t>Planning and Resources</t>
  </si>
  <si>
    <t>K9</t>
  </si>
  <si>
    <t>Student Administration (Examinations)</t>
  </si>
  <si>
    <t>KA</t>
  </si>
  <si>
    <t>Academic Registrar Directorate</t>
  </si>
  <si>
    <t>KB</t>
  </si>
  <si>
    <t>Public Affairs Directorate</t>
  </si>
  <si>
    <t>KC</t>
  </si>
  <si>
    <t>Research Services</t>
  </si>
  <si>
    <t>KD</t>
  </si>
  <si>
    <t>Alumni Office</t>
  </si>
  <si>
    <t>KF</t>
  </si>
  <si>
    <t>Personnel Services</t>
  </si>
  <si>
    <t>KH</t>
  </si>
  <si>
    <t>Finance</t>
  </si>
  <si>
    <t>KK</t>
  </si>
  <si>
    <t>Child Care Services</t>
  </si>
  <si>
    <t>KM</t>
  </si>
  <si>
    <t>Vice-Chancellor and Registrar</t>
  </si>
  <si>
    <t>KN</t>
  </si>
  <si>
    <t>Legal Services Office</t>
  </si>
  <si>
    <t>KR</t>
  </si>
  <si>
    <t>Development Office</t>
  </si>
  <si>
    <t>KT</t>
  </si>
  <si>
    <t>Temporary Staffing Service</t>
  </si>
  <si>
    <t>LA</t>
  </si>
  <si>
    <t>Oxford-Man Institute</t>
  </si>
  <si>
    <t>LB</t>
  </si>
  <si>
    <t>Ageing Institute (OIA)</t>
  </si>
  <si>
    <t>LC</t>
  </si>
  <si>
    <t>Oxford Martin School</t>
  </si>
  <si>
    <t>LD</t>
  </si>
  <si>
    <t>Smith School</t>
  </si>
  <si>
    <t>LE</t>
  </si>
  <si>
    <t>Blavatnik School of Government</t>
  </si>
  <si>
    <t>M1</t>
  </si>
  <si>
    <t>Rothermere American Institute</t>
  </si>
  <si>
    <t>M3</t>
  </si>
  <si>
    <t>MQ</t>
  </si>
  <si>
    <t>Said Business School</t>
  </si>
  <si>
    <t>SZ</t>
  </si>
  <si>
    <t>Undergraduate Admissions and Outreach</t>
  </si>
  <si>
    <t>TA</t>
  </si>
  <si>
    <t>Scholarship Schemes</t>
  </si>
  <si>
    <t>V4</t>
  </si>
  <si>
    <t>Instruct</t>
  </si>
  <si>
    <t>V6</t>
  </si>
  <si>
    <t>OU (Beijing)</t>
  </si>
  <si>
    <t>V8</t>
  </si>
  <si>
    <t>Jenner Vaccine Foundation</t>
  </si>
  <si>
    <t>VA</t>
  </si>
  <si>
    <t>Language Centre</t>
  </si>
  <si>
    <t>VC</t>
  </si>
  <si>
    <t>Oxford University Student Union</t>
  </si>
  <si>
    <t>VD</t>
  </si>
  <si>
    <t>Voltaire Foundation Limited</t>
  </si>
  <si>
    <t>VF</t>
  </si>
  <si>
    <t>Voltaire Foundation</t>
  </si>
  <si>
    <t>VG</t>
  </si>
  <si>
    <t>International Development</t>
  </si>
  <si>
    <t>VH</t>
  </si>
  <si>
    <t>Business Economics Programme</t>
  </si>
  <si>
    <t>VJ</t>
  </si>
  <si>
    <t>Student Financial Support</t>
  </si>
  <si>
    <t>VL</t>
  </si>
  <si>
    <t>OUFAL</t>
  </si>
  <si>
    <t>VM</t>
  </si>
  <si>
    <t>Oxford Said Business School Limited</t>
  </si>
  <si>
    <t>VO</t>
  </si>
  <si>
    <t>OSEM</t>
  </si>
  <si>
    <t>VP</t>
  </si>
  <si>
    <t>Gray Cancer Institute</t>
  </si>
  <si>
    <t>VR</t>
  </si>
  <si>
    <t>Nuffield Dominions Trust</t>
  </si>
  <si>
    <t>VU</t>
  </si>
  <si>
    <t>OUEM</t>
  </si>
  <si>
    <t>VW</t>
  </si>
  <si>
    <t>Oxford Limited</t>
  </si>
  <si>
    <t>VY</t>
  </si>
  <si>
    <t>Isis Innovation Limited</t>
  </si>
  <si>
    <t>X1</t>
  </si>
  <si>
    <t>Oxford Mutual Limited</t>
  </si>
  <si>
    <t>XA</t>
  </si>
  <si>
    <t>Continuing Education (International Programmes)</t>
  </si>
  <si>
    <t>XB</t>
  </si>
  <si>
    <t>Continuing Education (CPD Courses)</t>
  </si>
  <si>
    <t>XD</t>
  </si>
  <si>
    <t>Continuing Education (TALL)</t>
  </si>
  <si>
    <t>XF</t>
  </si>
  <si>
    <t>Continuing Education (Residential Centre)</t>
  </si>
  <si>
    <t>XG</t>
  </si>
  <si>
    <t>Continuing Education (Public Programmes)</t>
  </si>
  <si>
    <t>YD</t>
  </si>
  <si>
    <t>Philosophy Faculty</t>
  </si>
  <si>
    <t>ZB</t>
  </si>
  <si>
    <t>Investment Management</t>
  </si>
  <si>
    <t>ZE</t>
  </si>
  <si>
    <t>Oxford University Development Trust</t>
  </si>
  <si>
    <t>Cost Centre list</t>
  </si>
  <si>
    <t>Form</t>
  </si>
  <si>
    <t>Checked</t>
  </si>
  <si>
    <t>angelina.pelova@admin.ox.ac.uk</t>
  </si>
  <si>
    <r>
      <t>Date of birth</t>
    </r>
    <r>
      <rPr>
        <sz val="11"/>
        <color theme="1"/>
        <rFont val="Arial"/>
        <family val="2"/>
      </rPr>
      <t xml:space="preserve"> - </t>
    </r>
    <r>
      <rPr>
        <i/>
        <sz val="11"/>
        <color theme="1"/>
        <rFont val="Arial"/>
        <family val="2"/>
      </rPr>
      <t>DD/MM/YYYY</t>
    </r>
  </si>
  <si>
    <r>
      <t xml:space="preserve">Main duties, </t>
    </r>
    <r>
      <rPr>
        <i/>
        <sz val="11"/>
        <color theme="1"/>
        <rFont val="Arial"/>
        <family val="2"/>
      </rPr>
      <t>for example: conducting experiments, analysing and publishing results, teaching</t>
    </r>
    <r>
      <rPr>
        <b/>
        <sz val="11"/>
        <color theme="1"/>
        <rFont val="Arial"/>
        <family val="2"/>
      </rPr>
      <t xml:space="preserve"> (maximum 1,000 characters)</t>
    </r>
  </si>
  <si>
    <t>Please use current salary scales:</t>
  </si>
  <si>
    <r>
      <t>Passport issue date</t>
    </r>
    <r>
      <rPr>
        <sz val="11"/>
        <color theme="1"/>
        <rFont val="Arial"/>
        <family val="2"/>
      </rPr>
      <t xml:space="preserve"> - </t>
    </r>
    <r>
      <rPr>
        <i/>
        <sz val="11"/>
        <color theme="1"/>
        <rFont val="Arial"/>
        <family val="2"/>
      </rPr>
      <t>DD/MM/YYYY</t>
    </r>
  </si>
  <si>
    <r>
      <t>Passport expiry date</t>
    </r>
    <r>
      <rPr>
        <i/>
        <sz val="11"/>
        <color theme="1"/>
        <rFont val="Arial"/>
        <family val="2"/>
      </rPr>
      <t xml:space="preserve"> - DD/MM/YYYY</t>
    </r>
  </si>
  <si>
    <r>
      <t>Expiry date of current visa</t>
    </r>
    <r>
      <rPr>
        <i/>
        <sz val="11"/>
        <color theme="1"/>
        <rFont val="Arial"/>
        <family val="2"/>
      </rPr>
      <t xml:space="preserve"> - DD/MM/YYYY</t>
    </r>
  </si>
  <si>
    <r>
      <t>Required CoS end date</t>
    </r>
    <r>
      <rPr>
        <i/>
        <sz val="11"/>
        <color theme="1"/>
        <rFont val="Arial"/>
        <family val="2"/>
      </rPr>
      <t xml:space="preserve"> - DD/MM/YYYY</t>
    </r>
  </si>
  <si>
    <r>
      <t>Date</t>
    </r>
    <r>
      <rPr>
        <i/>
        <sz val="11"/>
        <color theme="1"/>
        <rFont val="Arial"/>
        <family val="2"/>
      </rPr>
      <t xml:space="preserve"> - DD/MM/YYYY</t>
    </r>
  </si>
  <si>
    <t>UK</t>
  </si>
  <si>
    <t>USA</t>
  </si>
  <si>
    <t>Relevant SOC code</t>
  </si>
  <si>
    <t>SIT USE ONLY</t>
  </si>
  <si>
    <r>
      <t xml:space="preserve">Copy of signed and dated </t>
    </r>
    <r>
      <rPr>
        <b/>
        <sz val="11"/>
        <color theme="1"/>
        <rFont val="Arial"/>
        <family val="2"/>
      </rPr>
      <t>Client care &amp; conditions form</t>
    </r>
    <r>
      <rPr>
        <sz val="11"/>
        <color theme="1"/>
        <rFont val="Arial"/>
        <family val="2"/>
      </rPr>
      <t xml:space="preserve"> confirming the applicant has read, understood, and accepts the Staff Immigration Team’s Conditions of Service and Agreed provision of advice &amp; assistance, and consents to the processing and use of their personal data by the University. </t>
    </r>
    <r>
      <rPr>
        <b/>
        <sz val="11"/>
        <color theme="1"/>
        <rFont val="Arial"/>
        <family val="2"/>
      </rPr>
      <t>This is required before we are able to issue a CoS</t>
    </r>
    <r>
      <rPr>
        <sz val="11"/>
        <color theme="1"/>
        <rFont val="Arial"/>
        <family val="2"/>
      </rPr>
      <t>.</t>
    </r>
    <r>
      <rPr>
        <b/>
        <sz val="11"/>
        <color theme="1"/>
        <rFont val="Arial"/>
        <family val="2"/>
      </rPr>
      <t/>
    </r>
  </si>
  <si>
    <r>
      <t xml:space="preserve">The ISC, introduced on 6 April 17, is charged on certain roles </t>
    </r>
    <r>
      <rPr>
        <b/>
        <sz val="11"/>
        <color theme="1"/>
        <rFont val="Arial"/>
        <family val="2"/>
      </rPr>
      <t>subject to exemptions</t>
    </r>
    <r>
      <rPr>
        <sz val="11"/>
        <color theme="1"/>
        <rFont val="Arial"/>
        <family val="2"/>
      </rPr>
      <t xml:space="preserve"> as detailed below. SIT will calculate and confirm to Department/Colleges the ISC fee to be charged prior to issuing the Certificate of Sponsorship to the applicant.</t>
    </r>
  </si>
  <si>
    <t>Thursday</t>
  </si>
  <si>
    <t>Multiple entry ?</t>
  </si>
  <si>
    <t>CR</t>
  </si>
  <si>
    <t>https://staffimmigration.admin.ox.ac.uk/</t>
  </si>
  <si>
    <t>https://staffimmigration.admin.ox.ac.uk/police-registration</t>
  </si>
  <si>
    <t>https://staffimmigration.admin.ox.ac.uk/forms-guidance</t>
  </si>
  <si>
    <t>Information on changes which must be reported and details recorded can be found at:</t>
  </si>
  <si>
    <t>Information on the importance of compliance can be found at:</t>
  </si>
  <si>
    <t>https://staffimmigration.admin.ox.ac.uk/compliance</t>
  </si>
  <si>
    <t>Medical Sciences/ Humanities / GLAM / UAS / Continuing Education / Colleges</t>
  </si>
  <si>
    <t xml:space="preserve">MPLS / Social Sciences </t>
  </si>
  <si>
    <t>(Medical Sciences/ Humanities / GLAM / UAS / Continuing Education / Colleges)</t>
  </si>
  <si>
    <t>(MPLS / Social Sciences )</t>
  </si>
  <si>
    <t>Partner</t>
  </si>
  <si>
    <t>Child (under 18)</t>
  </si>
  <si>
    <t>each for the applicant &amp; partner</t>
  </si>
  <si>
    <t>per child (under 18)</t>
  </si>
  <si>
    <r>
      <t>SKILLED WORKER</t>
    </r>
    <r>
      <rPr>
        <sz val="12"/>
        <color theme="1"/>
        <rFont val="Arial"/>
        <family val="2"/>
      </rPr>
      <t xml:space="preserve"> </t>
    </r>
    <r>
      <rPr>
        <b/>
        <sz val="12"/>
        <color theme="1"/>
        <rFont val="Arial"/>
        <family val="2"/>
      </rPr>
      <t xml:space="preserve">CERTIFICATE OF SPONSORSHIP </t>
    </r>
    <r>
      <rPr>
        <b/>
        <u/>
        <sz val="12"/>
        <color theme="1"/>
        <rFont val="Arial"/>
        <family val="2"/>
      </rPr>
      <t>EXTENSION</t>
    </r>
    <r>
      <rPr>
        <b/>
        <sz val="12"/>
        <color theme="1"/>
        <rFont val="Arial"/>
        <family val="2"/>
      </rPr>
      <t xml:space="preserve"> APPLICATION FORM</t>
    </r>
  </si>
  <si>
    <t>British/ Irish</t>
  </si>
  <si>
    <t>North Macedonia</t>
  </si>
  <si>
    <t>Maintenance</t>
  </si>
  <si>
    <t>Main applicant</t>
  </si>
  <si>
    <t>First child</t>
  </si>
  <si>
    <t>Each additional child</t>
  </si>
  <si>
    <t>Has the applicant held any previous Tier 2 or Skilled Worker visas (with any employer)*</t>
  </si>
  <si>
    <r>
      <t xml:space="preserve">If yes, please list issue date of first Tier 2/ Skilled Worker visa - </t>
    </r>
    <r>
      <rPr>
        <i/>
        <sz val="11"/>
        <color theme="1"/>
        <rFont val="Arial"/>
        <family val="2"/>
      </rPr>
      <t>DD/MM/YYYY</t>
    </r>
  </si>
  <si>
    <t>If changes have already taken effect and they have not been reported you must complete and submit a ‘Skilled Worker &amp; Tier 5 Changes &amp; Leavers’ form as soon as possible, found at:</t>
  </si>
  <si>
    <t xml:space="preserve">Departments and colleges employing applicants on Skilled Worker visas have a number of record-keeping and reporting responsibilities. The consequences of non-compliance with these duties, including reporting details late, are potentially severe for the University. </t>
  </si>
  <si>
    <r>
      <t xml:space="preserve">Our </t>
    </r>
    <r>
      <rPr>
        <b/>
        <i/>
        <sz val="10"/>
        <color theme="1"/>
        <rFont val="Arial"/>
        <family val="2"/>
      </rPr>
      <t>Skilled Worker &amp; Tier 5 Changes &amp; Leavers Form</t>
    </r>
    <r>
      <rPr>
        <i/>
        <sz val="10"/>
        <color theme="1"/>
        <rFont val="Arial"/>
        <family val="2"/>
      </rPr>
      <t xml:space="preserve"> should be used to report any changes in circumstances for Skilled Worker/ Tier 2 and Tier 5 visa holders to the Staff Immigration Team within 5 working days after the changes take effect in order that they can be reported to the Home Office as required.</t>
    </r>
  </si>
  <si>
    <t>https://finance.admin.ox.ac.uk/salary-scales</t>
  </si>
  <si>
    <t>Has the department/ college read and understood their record-keeping responsibilities for Skilled Worker visa holders?</t>
  </si>
  <si>
    <t>Has the department/ college read and understood their reporting responsibilities for Skilled Worker visa holders?</t>
  </si>
  <si>
    <t>Has the department/ college read and understood the consequences of non-compliance with their record-keeping and reporting responsibilities for Skilled Worker visa holders?</t>
  </si>
  <si>
    <t>Please complete below to confirm that you are satisfied that the applicant named on this form meets the necessary points requirements for a Skilled Worker Certificate of Sponsorship and that the department has read and understood its reporting and record-keeping responsibilities.</t>
  </si>
  <si>
    <t>CoS fee:</t>
  </si>
  <si>
    <r>
      <t>Research</t>
    </r>
    <r>
      <rPr>
        <sz val="11"/>
        <color theme="1"/>
        <rFont val="Arial"/>
        <family val="2"/>
      </rPr>
      <t xml:space="preserve"> (SOC code 2119) and </t>
    </r>
    <r>
      <rPr>
        <b/>
        <sz val="11"/>
        <color theme="1"/>
        <rFont val="Arial"/>
        <family val="2"/>
      </rPr>
      <t>Lecturer</t>
    </r>
    <r>
      <rPr>
        <sz val="11"/>
        <color theme="1"/>
        <rFont val="Arial"/>
        <family val="2"/>
      </rPr>
      <t xml:space="preserve"> (SOC code 2311) roles. </t>
    </r>
    <r>
      <rPr>
        <b/>
        <i/>
        <sz val="10"/>
        <color theme="1"/>
        <rFont val="Arial"/>
        <family val="2"/>
      </rPr>
      <t>(tick if applicable)</t>
    </r>
  </si>
  <si>
    <t xml:space="preserve">Please complete this form when applying to extend a Certificate of Sponsorship (CoS) and return it to the Staff Immigration Team, along with the supporting documents listed at the end of the form. </t>
  </si>
  <si>
    <r>
      <t xml:space="preserve">Please note – the applicant will be issued with a new Certificate of Sponsorship number rather than an ‘extension’ to the old one. </t>
    </r>
    <r>
      <rPr>
        <u/>
        <sz val="11"/>
        <color theme="1"/>
        <rFont val="Arial"/>
        <family val="2"/>
      </rPr>
      <t>Tier 2 became the 'Skilled Worker' visa route on 1 December 2020</t>
    </r>
    <r>
      <rPr>
        <sz val="11"/>
        <color theme="1"/>
        <rFont val="Arial"/>
        <family val="2"/>
      </rPr>
      <t>.</t>
    </r>
  </si>
  <si>
    <t>CoS (SN) maintenance statement</t>
  </si>
  <si>
    <r>
      <t xml:space="preserve">Certified for main applicant </t>
    </r>
    <r>
      <rPr>
        <u/>
        <sz val="11"/>
        <color theme="1"/>
        <rFont val="Calibri"/>
        <family val="2"/>
        <scheme val="minor"/>
      </rPr>
      <t>AND</t>
    </r>
    <r>
      <rPr>
        <sz val="11"/>
        <color theme="1"/>
        <rFont val="Calibri"/>
        <family val="2"/>
        <scheme val="minor"/>
      </rPr>
      <t xml:space="preserve"> dependants</t>
    </r>
  </si>
  <si>
    <r>
      <t xml:space="preserve">Certified for main app but </t>
    </r>
    <r>
      <rPr>
        <u/>
        <sz val="11"/>
        <color theme="1"/>
        <rFont val="Calibri"/>
        <family val="2"/>
        <scheme val="minor"/>
      </rPr>
      <t>NOT</t>
    </r>
    <r>
      <rPr>
        <sz val="11"/>
        <color theme="1"/>
        <rFont val="Calibri"/>
        <family val="2"/>
        <scheme val="minor"/>
      </rPr>
      <t xml:space="preserve"> dependants</t>
    </r>
  </si>
  <si>
    <r>
      <rPr>
        <u/>
        <sz val="11"/>
        <color theme="1"/>
        <rFont val="Calibri"/>
        <family val="2"/>
        <scheme val="minor"/>
      </rPr>
      <t>NOT</t>
    </r>
    <r>
      <rPr>
        <sz val="11"/>
        <color theme="1"/>
        <rFont val="Calibri"/>
        <family val="2"/>
        <scheme val="minor"/>
      </rPr>
      <t xml:space="preserve"> certified for main app </t>
    </r>
    <r>
      <rPr>
        <u/>
        <sz val="11"/>
        <color theme="1"/>
        <rFont val="Calibri"/>
        <family val="2"/>
        <scheme val="minor"/>
      </rPr>
      <t>NOR</t>
    </r>
    <r>
      <rPr>
        <sz val="11"/>
        <color theme="1"/>
        <rFont val="Calibri"/>
        <family val="2"/>
        <scheme val="minor"/>
      </rPr>
      <t xml:space="preserve"> dependants</t>
    </r>
  </si>
  <si>
    <r>
      <t xml:space="preserve">12 months in the UK already </t>
    </r>
    <r>
      <rPr>
        <u/>
        <sz val="11"/>
        <color theme="1"/>
        <rFont val="Calibri"/>
        <family val="2"/>
        <scheme val="minor"/>
      </rPr>
      <t>NOT required</t>
    </r>
  </si>
  <si>
    <t>Existing allowances</t>
  </si>
  <si>
    <t>Page 7</t>
  </si>
  <si>
    <t>ALLOWANCES CAN NO LONGER BE COUNTED</t>
  </si>
  <si>
    <t>What was their PhD subject ?</t>
  </si>
  <si>
    <t>(area of study, not the actual thesis title)</t>
  </si>
  <si>
    <t>Has the applicant been awarded a PhD/ DPhil/ doctorate ?</t>
  </si>
  <si>
    <t>Employment details - Salary</t>
  </si>
  <si>
    <t>Has applicant been awarded PhD/Dphil/doctorate?</t>
  </si>
  <si>
    <t>What was their PhD subject?</t>
  </si>
  <si>
    <t>Salary checked using SW calculator</t>
  </si>
  <si>
    <t>SKILLED WORKER CoS Extension APPLICATION SUMMARY</t>
  </si>
  <si>
    <t>The six year limit no longer applies under the new Skilled Worker rules but, if they wish to, visa holders can apply for ILR after five years under Tier 2 and/ or Skilled Worker visas. SIT provides advice on ILR applications.</t>
  </si>
  <si>
    <t>College PAYE ref. provided?</t>
  </si>
  <si>
    <r>
      <t>Existing Skilled Worker/ Tier 2 visa holders</t>
    </r>
    <r>
      <rPr>
        <sz val="11"/>
        <color theme="1"/>
        <rFont val="Arial"/>
        <family val="2"/>
      </rPr>
      <t>, whose CoS were issued before 6 April 2017, are applying to extend their visa, or a Skilled Worker visa with a new employer/ sponsor</t>
    </r>
  </si>
  <si>
    <t>TB screening list - as of 01/12/20</t>
  </si>
  <si>
    <t>In the majority of cases Tier 2 visa holder's salaries will meet the new thresholds. Where a salary is not high enough we may be able to rely on 'tradeable points' to compensate. Please provide the following information to help us assess the salary against the relevant thresholds.</t>
  </si>
  <si>
    <t>Where an existing Tier 2 visa holder will continue in the same role, and previously relied on allowances, it may be possible to continue to include allowances but this must be discussed with SIT as early as possible.</t>
  </si>
  <si>
    <r>
      <t xml:space="preserve">Existing allowances               </t>
    </r>
    <r>
      <rPr>
        <i/>
        <sz val="11"/>
        <rFont val="Arial"/>
        <family val="2"/>
      </rPr>
      <t>(if applicable)</t>
    </r>
  </si>
  <si>
    <r>
      <t>College PAYE reference number:</t>
    </r>
    <r>
      <rPr>
        <sz val="11"/>
        <color theme="1"/>
        <rFont val="Arial"/>
        <family val="2"/>
      </rPr>
      <t xml:space="preserve"> under the Skilled Worker rules the PAYE reference for the relevant payroll through which the applicant will be paid must be listed in the CoS. </t>
    </r>
    <r>
      <rPr>
        <u/>
        <sz val="11"/>
        <color theme="1"/>
        <rFont val="Arial"/>
        <family val="2"/>
      </rPr>
      <t>SIT has the PAYE reference number for the University, but not for the colleges.</t>
    </r>
    <r>
      <rPr>
        <sz val="11"/>
        <color theme="1"/>
        <rFont val="Arial"/>
        <family val="2"/>
      </rPr>
      <t xml:space="preserve"> Please provide the relevant college PAYE reference number:</t>
    </r>
  </si>
  <si>
    <t>https://staffimmigration.admin.ox.ac.uk/skilled-worker-during-sponsorship</t>
  </si>
  <si>
    <t>If we have to rely on tradeable points for holding a PhD, and the PhD was taught outside the UK, the applicant will need UK NARIC verification before we can issue a CoS. We will let you know if this applies.</t>
  </si>
  <si>
    <t>ATAS exempt nationalities - as of 01/05/21</t>
  </si>
  <si>
    <r>
      <t xml:space="preserve">ATAS (Academic Technology Approval Scheme) - </t>
    </r>
    <r>
      <rPr>
        <b/>
        <u/>
        <sz val="11"/>
        <color theme="1"/>
        <rFont val="Arial"/>
        <family val="2"/>
      </rPr>
      <t>NEW MANDATORY VISA REQUIREMENT</t>
    </r>
  </si>
  <si>
    <t>Does the applicant's role involve research, or work as part of a team conducting research, in one or more of the subjects where ATAS applies?</t>
  </si>
  <si>
    <t>ATAS - NEW MANDATORY VISA REQUIREMENT</t>
  </si>
  <si>
    <t>https://www.gov.uk/guidance/immigration-rules/immigration-rules-appendix-atas-academic-technology-approval-scheme-atas</t>
  </si>
  <si>
    <t>Role involves research/ team work in a subject where ATAS applies?</t>
  </si>
  <si>
    <t>SOC code</t>
  </si>
  <si>
    <r>
      <rPr>
        <u/>
        <sz val="8"/>
        <rFont val="Calibri"/>
        <family val="2"/>
        <scheme val="minor"/>
      </rPr>
      <t xml:space="preserve">ATAS SOC Codes: </t>
    </r>
    <r>
      <rPr>
        <sz val="8"/>
        <rFont val="Calibri"/>
        <family val="2"/>
        <scheme val="minor"/>
      </rPr>
      <t xml:space="preserve">      2111 Chemical Scientists    2112 Biological Scientists &amp; Biochemists    2113 Physical Scientists    2114 Social &amp; Humanities Scientists    </t>
    </r>
    <r>
      <rPr>
        <b/>
        <sz val="8"/>
        <rFont val="Calibri"/>
        <family val="2"/>
        <scheme val="minor"/>
      </rPr>
      <t>2119 Natural &amp; Social Sciences n.e.c.</t>
    </r>
    <r>
      <rPr>
        <sz val="8"/>
        <rFont val="Calibri"/>
        <family val="2"/>
        <scheme val="minor"/>
      </rPr>
      <t xml:space="preserve">    2150 (Product) R&amp;D managers    2122 Mechanical Engineers    2123 Electrical Engineers    2124 Electroncis Engineers    2127 Production &amp; Process Engineers    2129 Engineers n.e.c.    </t>
    </r>
    <r>
      <rPr>
        <b/>
        <sz val="8"/>
        <rFont val="Calibri"/>
        <family val="2"/>
        <scheme val="minor"/>
      </rPr>
      <t>2311 Higher Education teaching professionals</t>
    </r>
    <r>
      <rPr>
        <sz val="8"/>
        <rFont val="Calibri"/>
        <family val="2"/>
        <scheme val="minor"/>
      </rPr>
      <t xml:space="preserve">    </t>
    </r>
    <r>
      <rPr>
        <b/>
        <sz val="8"/>
        <rFont val="Calibri"/>
        <family val="2"/>
        <scheme val="minor"/>
      </rPr>
      <t>3111 Laboratory Technicians</t>
    </r>
    <r>
      <rPr>
        <sz val="8"/>
        <rFont val="Calibri"/>
        <family val="2"/>
        <scheme val="minor"/>
      </rPr>
      <t xml:space="preserve">    3112 Electrical &amp; Electronics Technicians    3113 Engineering Technicians    3114 Building &amp; Civil Engineering Technicians    5235 Aircraft Maintenance &amp; related trades</t>
    </r>
  </si>
  <si>
    <t>ATAS requirement must be explored, and if required an ATAS certificate obtained, before the CoS is issued</t>
  </si>
  <si>
    <t>Does the ATAS requirement apply in this case?</t>
  </si>
  <si>
    <t>ATAS (SN) wording</t>
  </si>
  <si>
    <r>
      <t xml:space="preserve">Date applicant applied for ATAS certificate - </t>
    </r>
    <r>
      <rPr>
        <i/>
        <sz val="11"/>
        <color rgb="FF7030A0"/>
        <rFont val="Calibri"/>
        <family val="2"/>
        <scheme val="minor"/>
      </rPr>
      <t>DD/MM/YY</t>
    </r>
  </si>
  <si>
    <r>
      <t xml:space="preserve">Date ATAS certificate received - </t>
    </r>
    <r>
      <rPr>
        <i/>
        <sz val="11"/>
        <color rgb="FF7030A0"/>
        <rFont val="Calibri"/>
        <family val="2"/>
        <scheme val="minor"/>
      </rPr>
      <t>DD/MM/YY</t>
    </r>
  </si>
  <si>
    <t>Please remember to save a copy of the ATAS cert in the CoS application folder</t>
  </si>
  <si>
    <t>ATAS certificate number</t>
  </si>
  <si>
    <t>Page 8</t>
  </si>
  <si>
    <r>
      <t xml:space="preserve">If the applicant's role involves research, or being part of a team conducting research, which falls under one or more of the subjects where ATAS applies they </t>
    </r>
    <r>
      <rPr>
        <b/>
        <u/>
        <sz val="11"/>
        <color theme="1"/>
        <rFont val="Arial"/>
        <family val="2"/>
      </rPr>
      <t>must</t>
    </r>
    <r>
      <rPr>
        <sz val="11"/>
        <color theme="1"/>
        <rFont val="Arial"/>
        <family val="2"/>
      </rPr>
      <t xml:space="preserve"> apply to the Foreign, Commonwealth and Development Office (FCDO) to obtain an ATAS certificate </t>
    </r>
    <r>
      <rPr>
        <b/>
        <u/>
        <sz val="11"/>
        <color theme="1"/>
        <rFont val="Arial"/>
        <family val="2"/>
      </rPr>
      <t>before we can issue the CoS.</t>
    </r>
    <r>
      <rPr>
        <b/>
        <sz val="11"/>
        <color theme="1"/>
        <rFont val="Arial"/>
        <family val="2"/>
      </rPr>
      <t xml:space="preserve"> </t>
    </r>
    <r>
      <rPr>
        <sz val="11"/>
        <color theme="1"/>
        <rFont val="Arial"/>
        <family val="2"/>
      </rPr>
      <t>Applications should be processed within 10 working days (2 weeks) but may take longer.</t>
    </r>
  </si>
  <si>
    <t>Please identify if ATAS applies by looking up the one or more relevant research subjects in the list found at:</t>
  </si>
  <si>
    <t>https://staffimmigration.web.ox.ac.uk/atas-full-cah-code-list</t>
  </si>
  <si>
    <t>Enter all CAH3 codes (i.e. 03-01-10) for subjects you have identified as relevant to the applicant's role from the full list at the link above. The idenfitication of relevant subjects should be led by the PI/Supervisor.</t>
  </si>
  <si>
    <t>If ATAS applies, has an HR Letter been provided to the applicant</t>
  </si>
  <si>
    <t>(based on our Template) ?</t>
  </si>
  <si>
    <t>As this is a new mandatory requirement SIT is happy to help you and the applicant through the process.</t>
  </si>
  <si>
    <t>For more information on the process see:</t>
  </si>
  <si>
    <t>https://staffimmigration.admin.ox.ac.uk/atas-researchers</t>
  </si>
  <si>
    <t>CAH3 codes dept/ faculty/ college has identitied</t>
  </si>
  <si>
    <t>CAH code notes:</t>
  </si>
  <si>
    <t>If ATAS applies, has HR Letter been issued to applicant?</t>
  </si>
  <si>
    <t>CAH3 codes checked</t>
  </si>
  <si>
    <r>
      <t xml:space="preserve">Copy of finalised </t>
    </r>
    <r>
      <rPr>
        <b/>
        <sz val="11"/>
        <rFont val="Arial"/>
        <family val="2"/>
      </rPr>
      <t>HR ATAS Letter</t>
    </r>
    <r>
      <rPr>
        <sz val="11"/>
        <rFont val="Arial"/>
        <family val="2"/>
      </rPr>
      <t xml:space="preserve"> (based on SIT template) issued to applicant detailing ATAS requirements </t>
    </r>
    <r>
      <rPr>
        <i/>
        <sz val="11"/>
        <color rgb="FF7030A0"/>
        <rFont val="Arial"/>
        <family val="2"/>
      </rPr>
      <t>(SURNAME,Initials-</t>
    </r>
    <r>
      <rPr>
        <b/>
        <i/>
        <sz val="11"/>
        <color rgb="FF7030A0"/>
        <rFont val="Arial"/>
        <family val="2"/>
      </rPr>
      <t>ATAS letter</t>
    </r>
    <r>
      <rPr>
        <i/>
        <sz val="11"/>
        <color rgb="FF7030A0"/>
        <rFont val="Arial"/>
        <family val="2"/>
      </rPr>
      <t>-dd-mm-yy.pdf)</t>
    </r>
  </si>
  <si>
    <t>ATAS letter</t>
  </si>
  <si>
    <r>
      <rPr>
        <b/>
        <i/>
        <sz val="11"/>
        <color rgb="FF7030A0"/>
        <rFont val="Calibri"/>
        <family val="2"/>
        <scheme val="minor"/>
      </rPr>
      <t>NOTE</t>
    </r>
    <r>
      <rPr>
        <i/>
        <sz val="11"/>
        <color rgb="FF7030A0"/>
        <rFont val="Calibri"/>
        <family val="2"/>
        <scheme val="minor"/>
      </rPr>
      <t>: only rely on PhD tradeable points if you have to, overseas PhD would need UK ENIC verification!</t>
    </r>
  </si>
  <si>
    <t>Confirmed whether or not ATAS applies</t>
  </si>
  <si>
    <t>The ATAS requirement (which has been expanded, from Student, to Skilled Worker &amp; Tier 5 applications, and Visitors) applies to those carrying out research in sensitive subjects, where knowledge could be used to develop military technology, weapons of mass destruction, or the means of delivering weapons. The subjects cover all MPLS departments, and some Medical Sciences and Social Sciences departments. Humanities facultys may be less affected but will still need to consider cross disciplinary areas.</t>
  </si>
  <si>
    <t>Lyn Davis</t>
  </si>
  <si>
    <t>Richard Birt</t>
  </si>
  <si>
    <t>Paul Deeble</t>
  </si>
  <si>
    <t>Angelina Pelova</t>
  </si>
  <si>
    <t>lyn.davis@admin.ox.ac.uk</t>
  </si>
  <si>
    <t>richard.birt@admin.ox.ac.uk</t>
  </si>
  <si>
    <t>Please note CESC concessions ended 26 February 2022 so the same CoS fee now applies for Europeans</t>
  </si>
  <si>
    <t>CESC countries - fees concession no longer applies 26/02/22</t>
  </si>
  <si>
    <t>SW CoS fee</t>
  </si>
  <si>
    <r>
      <t xml:space="preserve">NHS Surcharge is </t>
    </r>
    <r>
      <rPr>
        <b/>
        <u/>
        <sz val="10"/>
        <color rgb="FF0070C0"/>
        <rFont val="Arial"/>
        <family val="2"/>
      </rPr>
      <t>MORE THAN</t>
    </r>
  </si>
  <si>
    <t>PLEASE NOTE: NHS Surcharge is now based on length of visa not CoS so will be higher than fees shown.</t>
  </si>
  <si>
    <r>
      <t>POLICE REGISTRATION requirements no longer apply</t>
    </r>
    <r>
      <rPr>
        <sz val="11"/>
        <color theme="1"/>
        <rFont val="Arial"/>
        <family val="2"/>
      </rPr>
      <t xml:space="preserve"> – Previously nationals of some countries were required to register with, and report changes to, the police. This requirement was suspended in August 2022 and then abolished with effect from 9 November 2022. New and existing visa holders no longer need to register with the police, and the penalties for not registering or reporting changes no longer apply.</t>
    </r>
  </si>
  <si>
    <t>SIT has updated their guidance to reflect this:</t>
  </si>
  <si>
    <t>Biology - Plant Sciences</t>
  </si>
  <si>
    <t>Biology - Zoology</t>
  </si>
  <si>
    <t>CB</t>
  </si>
  <si>
    <t>Biology</t>
  </si>
  <si>
    <t>CM</t>
  </si>
  <si>
    <t>NDM</t>
  </si>
  <si>
    <t>CN</t>
  </si>
  <si>
    <t>NDM (CAMS)</t>
  </si>
  <si>
    <t>Faculty of Asian and Middle Eastern Studies</t>
  </si>
  <si>
    <t>S1</t>
  </si>
  <si>
    <t>Reuben College</t>
  </si>
  <si>
    <t>CW</t>
  </si>
  <si>
    <t>Police Registration List - abolished 09/11/2022</t>
  </si>
  <si>
    <t>A5</t>
  </si>
  <si>
    <t>DPAG Bionanoscience</t>
  </si>
  <si>
    <t>Experimental Psychology - LaMB shared building services</t>
  </si>
  <si>
    <t>BDI-NDM</t>
  </si>
  <si>
    <t>NDM Immuno-Oncology</t>
  </si>
  <si>
    <t>Nuffield Department of Women’s &amp; Reproductive Health</t>
  </si>
  <si>
    <t>Oxford School of Global and Area Studies (was SIAS)</t>
  </si>
  <si>
    <t>PS</t>
  </si>
  <si>
    <t>NDM - Pandemic Sciences Institute</t>
  </si>
  <si>
    <r>
      <t xml:space="preserve">Maintenance requirement </t>
    </r>
    <r>
      <rPr>
        <b/>
        <i/>
        <sz val="11"/>
        <rFont val="Arial"/>
        <family val="2"/>
      </rPr>
      <t>[Now automatically selected to simplify the application process]</t>
    </r>
  </si>
  <si>
    <t>Departments/ colleges certify maintenance on behalf of the applicant and their dependants so they do not have to submit bank statements with their visa applications.</t>
  </si>
  <si>
    <t>Under the Skilled Worker rules the maintenance requirement also applies to extensions.</t>
  </si>
  <si>
    <r>
      <t xml:space="preserve">Maintenance requirement  </t>
    </r>
    <r>
      <rPr>
        <i/>
        <u/>
        <sz val="10"/>
        <color theme="1"/>
        <rFont val="Calibri"/>
        <family val="2"/>
        <scheme val="minor"/>
      </rPr>
      <t>[now automatically selected to simplify application]</t>
    </r>
  </si>
  <si>
    <t>DEFAULT YES IN ALL CASES</t>
  </si>
  <si>
    <t>w.e.f. 04/10/2023</t>
  </si>
  <si>
    <r>
      <rPr>
        <b/>
        <sz val="11"/>
        <color theme="1"/>
        <rFont val="Arial"/>
        <family val="2"/>
      </rPr>
      <t xml:space="preserve">Colleges: </t>
    </r>
    <r>
      <rPr>
        <sz val="11"/>
        <color theme="1"/>
        <rFont val="Arial"/>
        <family val="2"/>
      </rPr>
      <t>We are unable to cross-charge application fees to colleges. Instead the college contact (listed in the Authorisation section below) will be sent an invoice for this fee within the month after the CoS is issued.</t>
    </r>
  </si>
  <si>
    <t>CoS can be issued when ready as long as College is happy that the fees invoice will be sent to the contact named below</t>
  </si>
  <si>
    <t>College invoice discussed ?</t>
  </si>
  <si>
    <r>
      <t>NHS Surcharge (per annum)</t>
    </r>
    <r>
      <rPr>
        <i/>
        <sz val="11"/>
        <color theme="1"/>
        <rFont val="Calibri"/>
        <family val="2"/>
        <scheme val="minor"/>
      </rPr>
      <t xml:space="preserve"> w.e.f. 06/02/24</t>
    </r>
  </si>
  <si>
    <t>UPDATED 01/02/2024</t>
  </si>
  <si>
    <t>A3</t>
  </si>
  <si>
    <t>Paediatrics (IDRM)</t>
  </si>
  <si>
    <t>AK</t>
  </si>
  <si>
    <t>C1</t>
  </si>
  <si>
    <t>NDM Ops</t>
  </si>
  <si>
    <t>CL</t>
  </si>
  <si>
    <t>NDPH Demography</t>
  </si>
  <si>
    <t>The Centre for Human Genetics</t>
  </si>
  <si>
    <t>L4</t>
  </si>
  <si>
    <t>Development &amp; External Affairs Directorate</t>
  </si>
  <si>
    <t>paul.deeble@admin.ox.ac.uk</t>
  </si>
  <si>
    <t>Version 1.10</t>
  </si>
  <si>
    <r>
      <t xml:space="preserve">*The six year limit no longer applies under the new Skilled Worker rules but, if they wish to, visa holders can apply for Indefinite Leave to Remain (ILR) after five years under Tier 2 and/ or Skilled Worker visas. SIT provides advice on ILR applications. </t>
    </r>
    <r>
      <rPr>
        <b/>
        <i/>
        <sz val="11"/>
        <color theme="1"/>
        <rFont val="Arial"/>
        <family val="2"/>
      </rPr>
      <t>PLEASE PROVIDE COPIES OF ALL PREVIOUS UK VISAS.</t>
    </r>
  </si>
  <si>
    <r>
      <t xml:space="preserve">Copies of current and </t>
    </r>
    <r>
      <rPr>
        <u/>
        <sz val="11"/>
        <color theme="1"/>
        <rFont val="Arial"/>
        <family val="2"/>
      </rPr>
      <t>any/ all</t>
    </r>
    <r>
      <rPr>
        <sz val="11"/>
        <color theme="1"/>
        <rFont val="Arial"/>
        <family val="2"/>
      </rPr>
      <t xml:space="preserve"> previous UK </t>
    </r>
    <r>
      <rPr>
        <b/>
        <sz val="11"/>
        <color theme="1"/>
        <rFont val="Arial"/>
        <family val="2"/>
      </rPr>
      <t>visas</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</si>
</sst>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yy;@"/>
    <numFmt numFmtId="165" formatCode="dd/mmm/yyyy"/>
    <numFmt numFmtId="166" formatCode="[$£-809]#,##0"/>
    <numFmt numFmtId="167" formatCode="[$£-809]#,##0.00"/>
    <numFmt numFmtId="168" formatCode="dd/mm/yyyy;@"/>
    <numFmt numFmtId="169" formatCode="dd/mm/yy;@"/>
  </numFmts>
  <fonts count="83" x14ac:knownFonts="1">
    <font>
      <sz val="11"/>
      <color theme="1"/>
      <name val="Calibri"/>
      <family val="2"/>
      <scheme val="minor"/>
    </font>
    <font>
      <b/>
      <sz val="12"/>
      <color theme="1"/>
      <name val="Arial"/>
      <family val="2"/>
    </font>
    <font>
      <b/>
      <u/>
      <sz val="12"/>
      <color theme="1"/>
      <name val="Arial"/>
      <family val="2"/>
    </font>
    <font>
      <sz val="11"/>
      <color theme="1"/>
      <name val="Arial"/>
      <family val="2"/>
    </font>
    <font>
      <sz val="10"/>
      <color theme="1"/>
      <name val="Arial"/>
      <family val="2"/>
    </font>
    <font>
      <b/>
      <sz val="11"/>
      <color theme="1"/>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2"/>
      <color theme="1"/>
      <name val="Arial"/>
      <family val="2"/>
    </font>
    <font>
      <sz val="11"/>
      <color rgb="FF7030A0"/>
      <name val="Arial"/>
      <family val="2"/>
    </font>
    <font>
      <sz val="11"/>
      <name val="Arial"/>
      <family val="2"/>
    </font>
    <font>
      <i/>
      <sz val="11"/>
      <color theme="1"/>
      <name val="Arial"/>
      <family val="2"/>
    </font>
    <font>
      <i/>
      <u/>
      <sz val="10"/>
      <color theme="1"/>
      <name val="Arial"/>
      <family val="2"/>
    </font>
    <font>
      <sz val="11"/>
      <color rgb="FFFF0000"/>
      <name val="Arial"/>
      <family val="2"/>
    </font>
    <font>
      <b/>
      <sz val="11"/>
      <color rgb="FFFF0000"/>
      <name val="Arial"/>
      <family val="2"/>
    </font>
    <font>
      <i/>
      <sz val="11"/>
      <color theme="1"/>
      <name val="Calibri"/>
      <family val="2"/>
      <scheme val="minor"/>
    </font>
    <font>
      <sz val="8"/>
      <color rgb="FF000000"/>
      <name val="Tahoma"/>
      <family val="2"/>
    </font>
    <font>
      <b/>
      <sz val="11"/>
      <color rgb="FFFF0000"/>
      <name val="Calibri"/>
      <family val="2"/>
      <scheme val="minor"/>
    </font>
    <font>
      <sz val="11"/>
      <name val="Calibri"/>
      <family val="2"/>
      <scheme val="minor"/>
    </font>
    <font>
      <b/>
      <sz val="11"/>
      <name val="Calibri"/>
      <family val="2"/>
      <scheme val="minor"/>
    </font>
    <font>
      <i/>
      <sz val="10"/>
      <color theme="1"/>
      <name val="Arial"/>
      <family val="2"/>
    </font>
    <font>
      <i/>
      <sz val="11"/>
      <color rgb="FF7030A0"/>
      <name val="Calibri"/>
      <family val="2"/>
      <scheme val="minor"/>
    </font>
    <font>
      <b/>
      <i/>
      <sz val="11"/>
      <color rgb="FF7030A0"/>
      <name val="Calibri"/>
      <family val="2"/>
      <scheme val="minor"/>
    </font>
    <font>
      <b/>
      <sz val="11"/>
      <color rgb="FF7030A0"/>
      <name val="Calibri"/>
      <family val="2"/>
      <scheme val="minor"/>
    </font>
    <font>
      <sz val="11"/>
      <color rgb="FF7030A0"/>
      <name val="Calibri"/>
      <family val="2"/>
      <scheme val="minor"/>
    </font>
    <font>
      <b/>
      <i/>
      <sz val="10"/>
      <color theme="1"/>
      <name val="Arial"/>
      <family val="2"/>
    </font>
    <font>
      <b/>
      <sz val="11"/>
      <color rgb="FF00B050"/>
      <name val="Calibri"/>
      <family val="2"/>
      <scheme val="minor"/>
    </font>
    <font>
      <b/>
      <sz val="11"/>
      <name val="Arial"/>
      <family val="2"/>
    </font>
    <font>
      <b/>
      <sz val="11"/>
      <color rgb="FF7030A0"/>
      <name val="Arial"/>
      <family val="2"/>
    </font>
    <font>
      <b/>
      <i/>
      <sz val="11"/>
      <color theme="1"/>
      <name val="Calibri"/>
      <family val="2"/>
      <scheme val="minor"/>
    </font>
    <font>
      <sz val="14"/>
      <color theme="1"/>
      <name val="Calibri"/>
      <family val="2"/>
      <scheme val="minor"/>
    </font>
    <font>
      <i/>
      <sz val="10"/>
      <color rgb="FF0070C0"/>
      <name val="Arial"/>
      <family val="2"/>
    </font>
    <font>
      <b/>
      <sz val="11"/>
      <color rgb="FF0070C0"/>
      <name val="Arial"/>
      <family val="2"/>
    </font>
    <font>
      <sz val="10"/>
      <color rgb="FF7030A0"/>
      <name val="Arial"/>
      <family val="2"/>
    </font>
    <font>
      <i/>
      <sz val="10"/>
      <color rgb="FF7030A0"/>
      <name val="Arial"/>
      <family val="2"/>
    </font>
    <font>
      <i/>
      <sz val="11"/>
      <color rgb="FF7030A0"/>
      <name val="Arial"/>
      <family val="2"/>
    </font>
    <font>
      <b/>
      <i/>
      <sz val="11"/>
      <color rgb="FF7030A0"/>
      <name val="Arial"/>
      <family val="2"/>
    </font>
    <font>
      <b/>
      <sz val="11"/>
      <color rgb="FF00B050"/>
      <name val="Arial"/>
      <family val="2"/>
    </font>
    <font>
      <u/>
      <sz val="11"/>
      <color theme="1"/>
      <name val="Arial"/>
      <family val="2"/>
    </font>
    <font>
      <i/>
      <sz val="11"/>
      <color theme="0" tint="-0.499984740745262"/>
      <name val="Arial"/>
      <family val="2"/>
    </font>
    <font>
      <b/>
      <i/>
      <sz val="11"/>
      <color theme="1"/>
      <name val="Arial"/>
      <family val="2"/>
    </font>
    <font>
      <b/>
      <sz val="12"/>
      <color rgb="FF365F91"/>
      <name val="Arial"/>
      <family val="2"/>
    </font>
    <font>
      <b/>
      <sz val="9"/>
      <color indexed="81"/>
      <name val="Tahoma"/>
      <family val="2"/>
    </font>
    <font>
      <sz val="11"/>
      <color rgb="FF0070C0"/>
      <name val="Calibri"/>
      <family val="2"/>
      <scheme val="minor"/>
    </font>
    <font>
      <sz val="10"/>
      <name val="Arial"/>
      <family val="2"/>
    </font>
    <font>
      <b/>
      <sz val="10"/>
      <name val="Arial"/>
      <family val="2"/>
    </font>
    <font>
      <i/>
      <sz val="11"/>
      <color theme="0" tint="-0.499984740745262"/>
      <name val="Calibri"/>
      <family val="2"/>
      <scheme val="minor"/>
    </font>
    <font>
      <i/>
      <sz val="11"/>
      <name val="Calibri"/>
      <family val="2"/>
      <scheme val="minor"/>
    </font>
    <font>
      <b/>
      <sz val="12"/>
      <name val="Arial"/>
      <family val="2"/>
    </font>
    <font>
      <u/>
      <sz val="11"/>
      <name val="Arial"/>
      <family val="2"/>
    </font>
    <font>
      <sz val="11"/>
      <color rgb="FF0070C0"/>
      <name val="Arial"/>
      <family val="2"/>
    </font>
    <font>
      <b/>
      <u/>
      <sz val="11.5"/>
      <color rgb="FFFF0000"/>
      <name val="Calibri"/>
      <family val="2"/>
      <scheme val="minor"/>
    </font>
    <font>
      <i/>
      <sz val="11"/>
      <name val="Arial"/>
      <family val="2"/>
    </font>
    <font>
      <b/>
      <sz val="10"/>
      <color theme="1"/>
      <name val="Arial"/>
      <family val="2"/>
    </font>
    <font>
      <u/>
      <sz val="11"/>
      <color rgb="FFFF0000"/>
      <name val="Calibri"/>
      <family val="2"/>
      <scheme val="minor"/>
    </font>
    <font>
      <u/>
      <sz val="11"/>
      <color theme="1"/>
      <name val="Calibri"/>
      <family val="2"/>
      <scheme val="minor"/>
    </font>
    <font>
      <i/>
      <sz val="10"/>
      <name val="Arial"/>
      <family val="2"/>
    </font>
    <font>
      <b/>
      <vertAlign val="superscript"/>
      <sz val="11"/>
      <name val="Arial"/>
      <family val="2"/>
    </font>
    <font>
      <sz val="8"/>
      <color rgb="FF000000"/>
      <name val="Segoe UI"/>
      <family val="2"/>
    </font>
    <font>
      <b/>
      <i/>
      <sz val="10"/>
      <color rgb="FF7030A0"/>
      <name val="Arial"/>
      <family val="2"/>
    </font>
    <font>
      <i/>
      <u/>
      <sz val="11"/>
      <name val="Arial"/>
      <family val="2"/>
    </font>
    <font>
      <b/>
      <u/>
      <sz val="11"/>
      <color theme="1"/>
      <name val="Arial"/>
      <family val="2"/>
    </font>
    <font>
      <u/>
      <sz val="11"/>
      <color theme="10"/>
      <name val="Arial"/>
      <family val="2"/>
    </font>
    <font>
      <b/>
      <sz val="12"/>
      <color rgb="FF00B050"/>
      <name val="Calibri"/>
      <family val="2"/>
      <scheme val="minor"/>
    </font>
    <font>
      <b/>
      <u/>
      <sz val="11"/>
      <color theme="10"/>
      <name val="Calibri"/>
      <family val="2"/>
      <scheme val="minor"/>
    </font>
    <font>
      <u/>
      <sz val="10"/>
      <color theme="10"/>
      <name val="Calibri"/>
      <family val="2"/>
      <scheme val="minor"/>
    </font>
    <font>
      <sz val="8"/>
      <name val="Calibri"/>
      <family val="2"/>
      <scheme val="minor"/>
    </font>
    <font>
      <u/>
      <sz val="8"/>
      <name val="Calibri"/>
      <family val="2"/>
      <scheme val="minor"/>
    </font>
    <font>
      <b/>
      <sz val="8"/>
      <name val="Calibri"/>
      <family val="2"/>
      <scheme val="minor"/>
    </font>
    <font>
      <b/>
      <u/>
      <sz val="11"/>
      <color rgb="FFFF0000"/>
      <name val="Calibri"/>
      <family val="2"/>
      <scheme val="minor"/>
    </font>
    <font>
      <b/>
      <u/>
      <sz val="11"/>
      <color rgb="FF7030A0"/>
      <name val="Calibri"/>
      <family val="2"/>
      <scheme val="minor"/>
    </font>
    <font>
      <i/>
      <sz val="11"/>
      <color rgb="FFFF0000"/>
      <name val="Calibri"/>
      <family val="2"/>
      <scheme val="minor"/>
    </font>
    <font>
      <b/>
      <u/>
      <sz val="12"/>
      <color theme="10"/>
      <name val="Arial"/>
      <family val="2"/>
    </font>
    <font>
      <sz val="10.5"/>
      <name val="Arial"/>
      <family val="2"/>
    </font>
    <font>
      <b/>
      <u/>
      <sz val="11"/>
      <color theme="10"/>
      <name val="Arial"/>
      <family val="2"/>
    </font>
    <font>
      <sz val="11"/>
      <color theme="0" tint="-0.499984740745262"/>
      <name val="Calibri"/>
      <family val="2"/>
      <scheme val="minor"/>
    </font>
    <font>
      <b/>
      <sz val="10"/>
      <color rgb="FF0070C0"/>
      <name val="Arial"/>
      <family val="2"/>
    </font>
    <font>
      <b/>
      <u/>
      <sz val="10"/>
      <color rgb="FF0070C0"/>
      <name val="Arial"/>
      <family val="2"/>
    </font>
    <font>
      <b/>
      <sz val="10"/>
      <color rgb="FFFF0000"/>
      <name val="Arial"/>
      <family val="2"/>
    </font>
    <font>
      <b/>
      <i/>
      <sz val="11"/>
      <name val="Arial"/>
      <family val="2"/>
    </font>
    <font>
      <i/>
      <sz val="11"/>
      <color theme="1" tint="0.499984740745262"/>
      <name val="Calibri"/>
      <family val="2"/>
      <scheme val="minor"/>
    </font>
    <font>
      <i/>
      <u/>
      <sz val="10"/>
      <color theme="1"/>
      <name val="Calibri"/>
      <family val="2"/>
      <scheme val="minor"/>
    </font>
  </fonts>
  <fills count="20">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s>
  <borders count="7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thin">
        <color auto="1"/>
      </top>
      <bottom/>
      <diagonal/>
    </border>
    <border>
      <left style="thin">
        <color indexed="64"/>
      </left>
      <right style="thick">
        <color indexed="64"/>
      </right>
      <top style="thin">
        <color indexed="64"/>
      </top>
      <bottom style="thin">
        <color auto="1"/>
      </bottom>
      <diagonal/>
    </border>
    <border>
      <left style="thick">
        <color indexed="64"/>
      </left>
      <right style="thick">
        <color indexed="64"/>
      </right>
      <top style="thin">
        <color indexed="64"/>
      </top>
      <bottom style="thin">
        <color auto="1"/>
      </bottom>
      <diagonal/>
    </border>
    <border>
      <left style="thick">
        <color indexed="64"/>
      </left>
      <right style="thin">
        <color auto="1"/>
      </right>
      <top style="thin">
        <color indexed="64"/>
      </top>
      <bottom style="thin">
        <color auto="1"/>
      </bottom>
      <diagonal/>
    </border>
    <border>
      <left style="medium">
        <color rgb="FF7030A0"/>
      </left>
      <right style="medium">
        <color rgb="FF7030A0"/>
      </right>
      <top style="medium">
        <color rgb="FF7030A0"/>
      </top>
      <bottom style="medium">
        <color rgb="FF7030A0"/>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bottom/>
      <diagonal/>
    </border>
    <border>
      <left/>
      <right style="medium">
        <color rgb="FF7030A0"/>
      </right>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style="thin">
        <color rgb="FF7030A0"/>
      </right>
      <top style="thin">
        <color rgb="FF7030A0"/>
      </top>
      <bottom style="thin">
        <color rgb="FF7030A0"/>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s>
  <cellStyleXfs count="5">
    <xf numFmtId="0" fontId="0" fillId="0" borderId="0"/>
    <xf numFmtId="0" fontId="6" fillId="0" borderId="0" applyNumberFormat="0" applyFill="0" applyBorder="0" applyAlignment="0" applyProtection="0"/>
    <xf numFmtId="0" fontId="45" fillId="0" borderId="0"/>
    <xf numFmtId="0" fontId="3" fillId="0" borderId="0"/>
    <xf numFmtId="0" fontId="45" fillId="0" borderId="0"/>
  </cellStyleXfs>
  <cellXfs count="760">
    <xf numFmtId="0" fontId="0" fillId="0" borderId="0" xfId="0"/>
    <xf numFmtId="0" fontId="5" fillId="5" borderId="0" xfId="0" applyFont="1" applyFill="1" applyAlignment="1">
      <alignment horizontal="left" vertical="center"/>
    </xf>
    <xf numFmtId="0" fontId="8" fillId="3" borderId="0" xfId="0" applyFont="1" applyFill="1"/>
    <xf numFmtId="0" fontId="3" fillId="0" borderId="0" xfId="0" applyFont="1" applyFill="1" applyBorder="1"/>
    <xf numFmtId="0" fontId="3" fillId="4" borderId="0" xfId="0" applyFont="1" applyFill="1" applyBorder="1"/>
    <xf numFmtId="0" fontId="3" fillId="5" borderId="0" xfId="0" applyFont="1" applyFill="1" applyBorder="1"/>
    <xf numFmtId="0" fontId="3" fillId="4" borderId="0" xfId="0" quotePrefix="1" applyFont="1" applyFill="1" applyBorder="1"/>
    <xf numFmtId="0" fontId="3" fillId="4" borderId="0" xfId="0" applyNumberFormat="1" applyFont="1" applyFill="1" applyBorder="1"/>
    <xf numFmtId="0" fontId="0" fillId="7" borderId="0" xfId="0" applyFill="1" applyAlignment="1">
      <alignment horizontal="center"/>
    </xf>
    <xf numFmtId="0" fontId="3" fillId="6" borderId="0" xfId="0" applyFont="1" applyFill="1" applyBorder="1" applyAlignment="1">
      <alignment vertical="center"/>
    </xf>
    <xf numFmtId="0" fontId="4" fillId="6" borderId="0" xfId="0" applyFont="1" applyFill="1" applyBorder="1" applyAlignment="1">
      <alignment vertical="center"/>
    </xf>
    <xf numFmtId="0" fontId="3" fillId="6" borderId="0" xfId="0" applyFont="1" applyFill="1" applyBorder="1"/>
    <xf numFmtId="0" fontId="3" fillId="6" borderId="1" xfId="0" quotePrefix="1" applyFont="1" applyFill="1" applyBorder="1" applyAlignment="1" applyProtection="1">
      <alignment horizontal="center"/>
      <protection locked="0"/>
    </xf>
    <xf numFmtId="0" fontId="5" fillId="6" borderId="0" xfId="0" applyFont="1" applyFill="1" applyBorder="1"/>
    <xf numFmtId="0" fontId="3" fillId="6" borderId="1" xfId="0" quotePrefix="1" applyFont="1" applyFill="1" applyBorder="1" applyProtection="1">
      <protection locked="0"/>
    </xf>
    <xf numFmtId="0" fontId="14" fillId="6" borderId="0" xfId="0" applyFont="1" applyFill="1" applyBorder="1" applyAlignment="1"/>
    <xf numFmtId="0" fontId="0" fillId="0" borderId="0" xfId="0" applyFill="1" applyBorder="1"/>
    <xf numFmtId="0" fontId="18" fillId="0" borderId="0" xfId="0" applyFont="1"/>
    <xf numFmtId="0" fontId="7" fillId="0" borderId="0" xfId="0" applyFont="1"/>
    <xf numFmtId="0" fontId="0" fillId="0" borderId="0" xfId="0" applyFont="1"/>
    <xf numFmtId="0" fontId="19" fillId="0" borderId="0" xfId="0" applyFont="1"/>
    <xf numFmtId="0" fontId="8" fillId="9" borderId="0" xfId="0" applyFont="1" applyFill="1"/>
    <xf numFmtId="0" fontId="0" fillId="0" borderId="0" xfId="0" applyAlignment="1">
      <alignment horizontal="left" vertical="center" indent="1"/>
    </xf>
    <xf numFmtId="0" fontId="0" fillId="10" borderId="0" xfId="0" applyFill="1"/>
    <xf numFmtId="0" fontId="0" fillId="11" borderId="0" xfId="0" applyFill="1"/>
    <xf numFmtId="0" fontId="19" fillId="0" borderId="0" xfId="0" applyFont="1" applyFill="1"/>
    <xf numFmtId="0" fontId="20" fillId="0" borderId="0" xfId="0" applyFont="1" applyFill="1"/>
    <xf numFmtId="0" fontId="11" fillId="0" borderId="0" xfId="0" quotePrefix="1" applyFont="1" applyFill="1" applyBorder="1"/>
    <xf numFmtId="165" fontId="0" fillId="0" borderId="0" xfId="0" applyNumberFormat="1" applyAlignment="1">
      <alignment horizontal="left"/>
    </xf>
    <xf numFmtId="0" fontId="0" fillId="0" borderId="0" xfId="0" applyAlignment="1">
      <alignment horizontal="left"/>
    </xf>
    <xf numFmtId="164" fontId="0" fillId="0" borderId="0" xfId="0" applyNumberFormat="1" applyAlignment="1">
      <alignment horizontal="left"/>
    </xf>
    <xf numFmtId="0" fontId="22" fillId="0" borderId="0" xfId="0" applyFont="1" applyAlignment="1">
      <alignment horizontal="right"/>
    </xf>
    <xf numFmtId="164" fontId="23" fillId="0" borderId="0" xfId="0" applyNumberFormat="1" applyFont="1" applyAlignment="1">
      <alignment horizontal="left"/>
    </xf>
    <xf numFmtId="0" fontId="24" fillId="0" borderId="0" xfId="0" applyFont="1" applyAlignment="1">
      <alignment horizontal="center"/>
    </xf>
    <xf numFmtId="165" fontId="7" fillId="0" borderId="7" xfId="0" applyNumberFormat="1" applyFont="1" applyFill="1" applyBorder="1" applyAlignment="1">
      <alignment horizontal="left"/>
    </xf>
    <xf numFmtId="0" fontId="0" fillId="0" borderId="0" xfId="0" applyNumberFormat="1" applyAlignment="1">
      <alignment horizontal="left"/>
    </xf>
    <xf numFmtId="0" fontId="7" fillId="0" borderId="7" xfId="0" applyFont="1" applyBorder="1"/>
    <xf numFmtId="0" fontId="25" fillId="0" borderId="7" xfId="0" applyFont="1" applyBorder="1"/>
    <xf numFmtId="0" fontId="5" fillId="5" borderId="0" xfId="0" applyFont="1" applyFill="1" applyAlignment="1">
      <alignment horizontal="left" vertical="center"/>
    </xf>
    <xf numFmtId="0" fontId="0" fillId="0" borderId="0" xfId="0" applyFill="1"/>
    <xf numFmtId="0" fontId="8" fillId="7" borderId="0" xfId="0" applyFont="1" applyFill="1"/>
    <xf numFmtId="0" fontId="0" fillId="7" borderId="0" xfId="0" applyFill="1"/>
    <xf numFmtId="0" fontId="14" fillId="7" borderId="0" xfId="0" applyFont="1" applyFill="1" applyBorder="1" applyAlignment="1">
      <alignment vertical="top"/>
    </xf>
    <xf numFmtId="0" fontId="10" fillId="7" borderId="0" xfId="0" applyFont="1" applyFill="1" applyBorder="1" applyAlignment="1">
      <alignment vertical="top"/>
    </xf>
    <xf numFmtId="0" fontId="3" fillId="7" borderId="0" xfId="0" applyFont="1" applyFill="1" applyBorder="1"/>
    <xf numFmtId="0" fontId="14" fillId="7" borderId="0" xfId="0" applyFont="1" applyFill="1" applyBorder="1"/>
    <xf numFmtId="0" fontId="10" fillId="7" borderId="0" xfId="0" applyFont="1" applyFill="1" applyBorder="1" applyAlignment="1">
      <alignment wrapText="1"/>
    </xf>
    <xf numFmtId="0" fontId="3" fillId="7" borderId="0" xfId="0" applyFont="1" applyFill="1" applyBorder="1" applyAlignment="1"/>
    <xf numFmtId="0" fontId="10" fillId="7" borderId="0" xfId="0" applyFont="1" applyFill="1" applyBorder="1" applyAlignment="1"/>
    <xf numFmtId="0" fontId="10" fillId="7" borderId="0" xfId="0" applyFont="1" applyFill="1" applyBorder="1"/>
    <xf numFmtId="0" fontId="0" fillId="0" borderId="0" xfId="0" applyBorder="1" applyAlignment="1">
      <alignment vertical="center"/>
    </xf>
    <xf numFmtId="0" fontId="7" fillId="0" borderId="36" xfId="0" applyFont="1" applyBorder="1"/>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164" fontId="19" fillId="0" borderId="0" xfId="0" applyNumberFormat="1" applyFont="1" applyAlignment="1">
      <alignment horizontal="left"/>
    </xf>
    <xf numFmtId="0" fontId="19" fillId="0" borderId="0" xfId="0" applyFont="1" applyFill="1" applyBorder="1"/>
    <xf numFmtId="0" fontId="0" fillId="0" borderId="0" xfId="0" applyFill="1" applyBorder="1" applyAlignment="1">
      <alignment horizontal="center"/>
    </xf>
    <xf numFmtId="164" fontId="19" fillId="0" borderId="0" xfId="0" applyNumberFormat="1" applyFont="1" applyFill="1" applyBorder="1" applyAlignment="1">
      <alignment horizontal="left"/>
    </xf>
    <xf numFmtId="0" fontId="25" fillId="0" borderId="36" xfId="0" applyFont="1" applyBorder="1"/>
    <xf numFmtId="0" fontId="25" fillId="0" borderId="0" xfId="0" applyFont="1" applyAlignment="1">
      <alignment horizontal="left"/>
    </xf>
    <xf numFmtId="0" fontId="3" fillId="3" borderId="0" xfId="0" applyFont="1" applyFill="1" applyBorder="1" applyAlignment="1" applyProtection="1"/>
    <xf numFmtId="0" fontId="3" fillId="3" borderId="9" xfId="0" applyFont="1" applyFill="1" applyBorder="1" applyAlignment="1" applyProtection="1"/>
    <xf numFmtId="0" fontId="0" fillId="0" borderId="41" xfId="0" applyBorder="1" applyAlignment="1">
      <alignment vertical="center"/>
    </xf>
    <xf numFmtId="0" fontId="30" fillId="0" borderId="0" xfId="0" applyFont="1" applyBorder="1" applyAlignment="1">
      <alignment vertical="center"/>
    </xf>
    <xf numFmtId="0" fontId="16" fillId="0" borderId="0" xfId="0" applyFont="1" applyBorder="1" applyAlignment="1">
      <alignment vertical="center"/>
    </xf>
    <xf numFmtId="0" fontId="3" fillId="3" borderId="0" xfId="0" applyFont="1" applyFill="1" applyBorder="1" applyAlignment="1" applyProtection="1">
      <alignment vertical="top"/>
    </xf>
    <xf numFmtId="0" fontId="5" fillId="5" borderId="0" xfId="0" applyFont="1" applyFill="1"/>
    <xf numFmtId="0" fontId="8" fillId="0" borderId="0" xfId="0" applyFont="1"/>
    <xf numFmtId="166" fontId="19" fillId="8" borderId="0" xfId="0" applyNumberFormat="1" applyFont="1" applyFill="1" applyAlignment="1">
      <alignment horizontal="center"/>
    </xf>
    <xf numFmtId="0" fontId="0" fillId="12" borderId="0" xfId="0" applyFill="1"/>
    <xf numFmtId="0" fontId="0" fillId="2" borderId="0" xfId="0" applyFill="1"/>
    <xf numFmtId="166" fontId="0" fillId="13" borderId="0" xfId="0" applyNumberFormat="1" applyFill="1" applyAlignment="1">
      <alignment horizontal="center"/>
    </xf>
    <xf numFmtId="0" fontId="8" fillId="14" borderId="0" xfId="0" applyFont="1" applyFill="1"/>
    <xf numFmtId="0" fontId="0" fillId="0" borderId="0" xfId="0" applyBorder="1"/>
    <xf numFmtId="0" fontId="0" fillId="0" borderId="0" xfId="0" applyAlignment="1">
      <alignment horizontal="center"/>
    </xf>
    <xf numFmtId="166" fontId="0" fillId="0" borderId="7" xfId="0" applyNumberFormat="1" applyBorder="1" applyAlignment="1">
      <alignment horizontal="center"/>
    </xf>
    <xf numFmtId="166" fontId="0" fillId="0" borderId="22" xfId="0" applyNumberFormat="1" applyBorder="1" applyAlignment="1">
      <alignment horizontal="center"/>
    </xf>
    <xf numFmtId="49" fontId="3" fillId="3" borderId="43" xfId="0" quotePrefix="1" applyNumberFormat="1" applyFont="1" applyFill="1" applyBorder="1" applyAlignment="1">
      <alignment horizontal="center"/>
    </xf>
    <xf numFmtId="49" fontId="3" fillId="3" borderId="44" xfId="0" applyNumberFormat="1" applyFont="1" applyFill="1" applyBorder="1" applyAlignment="1">
      <alignment horizontal="center"/>
    </xf>
    <xf numFmtId="164" fontId="3" fillId="6" borderId="1" xfId="0" applyNumberFormat="1" applyFont="1" applyFill="1" applyBorder="1" applyAlignment="1" applyProtection="1">
      <protection locked="0"/>
    </xf>
    <xf numFmtId="0" fontId="21" fillId="6" borderId="16" xfId="0" applyFont="1" applyFill="1" applyBorder="1"/>
    <xf numFmtId="164" fontId="3" fillId="6" borderId="0" xfId="0" applyNumberFormat="1" applyFont="1" applyFill="1" applyBorder="1" applyAlignment="1"/>
    <xf numFmtId="0" fontId="14" fillId="6" borderId="17" xfId="0" applyFont="1" applyFill="1" applyBorder="1" applyAlignment="1"/>
    <xf numFmtId="0" fontId="5" fillId="6" borderId="0" xfId="0" applyFont="1" applyFill="1" applyBorder="1" applyAlignment="1">
      <alignment vertical="top"/>
    </xf>
    <xf numFmtId="0" fontId="5" fillId="6" borderId="0" xfId="0" applyFont="1" applyFill="1" applyBorder="1" applyAlignment="1">
      <alignment wrapText="1"/>
    </xf>
    <xf numFmtId="0" fontId="10" fillId="6" borderId="0" xfId="0" applyFont="1" applyFill="1" applyBorder="1" applyAlignment="1"/>
    <xf numFmtId="0" fontId="3" fillId="6" borderId="0" xfId="0" applyFont="1" applyFill="1" applyBorder="1" applyAlignment="1"/>
    <xf numFmtId="0" fontId="5" fillId="6" borderId="0" xfId="0" applyFont="1" applyFill="1"/>
    <xf numFmtId="165" fontId="28" fillId="6" borderId="0" xfId="0" applyNumberFormat="1" applyFont="1" applyFill="1" applyBorder="1" applyAlignment="1" applyProtection="1"/>
    <xf numFmtId="0" fontId="5" fillId="6" borderId="0" xfId="0" applyFont="1" applyFill="1" applyBorder="1" applyAlignment="1">
      <alignment horizontal="right"/>
    </xf>
    <xf numFmtId="0" fontId="15" fillId="6" borderId="0" xfId="0" applyFont="1" applyFill="1" applyBorder="1"/>
    <xf numFmtId="0" fontId="10" fillId="6" borderId="0" xfId="0" applyFont="1" applyFill="1" applyBorder="1" applyAlignment="1">
      <alignment vertical="top"/>
    </xf>
    <xf numFmtId="0" fontId="10" fillId="6" borderId="0" xfId="0" applyFont="1" applyFill="1" applyBorder="1" applyAlignment="1">
      <alignment wrapText="1"/>
    </xf>
    <xf numFmtId="0" fontId="21" fillId="6" borderId="0" xfId="0" applyFont="1" applyFill="1" applyAlignment="1">
      <alignment vertical="center" wrapText="1"/>
    </xf>
    <xf numFmtId="0" fontId="32" fillId="6" borderId="0" xfId="0" applyFont="1" applyFill="1" applyAlignment="1">
      <alignment vertical="center" wrapText="1"/>
    </xf>
    <xf numFmtId="0" fontId="33" fillId="6" borderId="0" xfId="0" applyFont="1" applyFill="1" applyBorder="1" applyAlignment="1">
      <alignment horizontal="right"/>
    </xf>
    <xf numFmtId="166" fontId="33" fillId="6" borderId="7" xfId="0" applyNumberFormat="1" applyFont="1" applyFill="1" applyBorder="1" applyAlignment="1">
      <alignment vertical="center" wrapText="1"/>
    </xf>
    <xf numFmtId="0" fontId="32" fillId="6" borderId="0" xfId="0" applyFont="1" applyFill="1" applyAlignment="1">
      <alignment vertical="center"/>
    </xf>
    <xf numFmtId="0" fontId="21" fillId="6" borderId="0" xfId="0" applyFont="1" applyFill="1" applyAlignment="1">
      <alignment vertical="center"/>
    </xf>
    <xf numFmtId="0" fontId="3" fillId="6" borderId="0" xfId="0" applyFont="1" applyFill="1" applyBorder="1" applyAlignment="1" applyProtection="1">
      <alignment vertical="center"/>
      <protection locked="0"/>
    </xf>
    <xf numFmtId="0" fontId="3" fillId="6" borderId="0" xfId="0" applyFont="1" applyFill="1" applyAlignment="1">
      <alignment horizontal="left" vertical="center"/>
    </xf>
    <xf numFmtId="0" fontId="29" fillId="6" borderId="0" xfId="0" applyFont="1" applyFill="1" applyAlignment="1">
      <alignment wrapText="1"/>
    </xf>
    <xf numFmtId="0" fontId="10" fillId="6" borderId="0" xfId="0" applyFont="1" applyFill="1" applyBorder="1"/>
    <xf numFmtId="0" fontId="14" fillId="6" borderId="0" xfId="0" applyFont="1" applyFill="1" applyBorder="1"/>
    <xf numFmtId="0" fontId="5" fillId="6" borderId="0" xfId="0" applyFont="1" applyFill="1" applyAlignment="1">
      <alignment horizontal="left" vertical="center"/>
    </xf>
    <xf numFmtId="0" fontId="12" fillId="6" borderId="0" xfId="0" applyFont="1" applyFill="1" applyAlignment="1">
      <alignment horizontal="left" vertical="center"/>
    </xf>
    <xf numFmtId="0" fontId="3" fillId="6" borderId="0" xfId="0" applyFont="1" applyFill="1" applyAlignment="1">
      <alignment vertical="top"/>
    </xf>
    <xf numFmtId="0" fontId="12" fillId="6" borderId="0" xfId="0" applyFont="1" applyFill="1" applyBorder="1"/>
    <xf numFmtId="0" fontId="12" fillId="6" borderId="0" xfId="0" applyFont="1" applyFill="1" applyAlignment="1">
      <alignment vertical="top"/>
    </xf>
    <xf numFmtId="0" fontId="3" fillId="6" borderId="36" xfId="0" applyFont="1" applyFill="1" applyBorder="1"/>
    <xf numFmtId="0" fontId="31" fillId="6" borderId="40" xfId="0" applyFont="1" applyFill="1" applyBorder="1" applyAlignment="1">
      <alignment horizontal="center" vertical="center"/>
    </xf>
    <xf numFmtId="0" fontId="31" fillId="6" borderId="0" xfId="0" applyFont="1" applyFill="1" applyBorder="1" applyAlignment="1">
      <alignment horizontal="center" vertical="center"/>
    </xf>
    <xf numFmtId="0" fontId="3" fillId="6" borderId="0" xfId="0" applyFont="1" applyFill="1" applyAlignment="1"/>
    <xf numFmtId="0" fontId="3" fillId="6" borderId="22" xfId="0" applyFont="1" applyFill="1" applyBorder="1"/>
    <xf numFmtId="0" fontId="3" fillId="6" borderId="23" xfId="0" applyFont="1" applyFill="1" applyBorder="1"/>
    <xf numFmtId="166" fontId="3" fillId="6" borderId="7" xfId="0" applyNumberFormat="1" applyFont="1" applyFill="1" applyBorder="1" applyAlignment="1">
      <alignment horizontal="center"/>
    </xf>
    <xf numFmtId="0" fontId="3" fillId="6" borderId="24" xfId="0" applyFont="1" applyFill="1" applyBorder="1"/>
    <xf numFmtId="166" fontId="3" fillId="6" borderId="22" xfId="0" applyNumberFormat="1" applyFont="1" applyFill="1" applyBorder="1" applyAlignment="1">
      <alignment horizontal="center"/>
    </xf>
    <xf numFmtId="0" fontId="3" fillId="6" borderId="0" xfId="0" applyFont="1" applyFill="1" applyBorder="1" applyAlignment="1">
      <alignment horizontal="right"/>
    </xf>
    <xf numFmtId="166" fontId="3" fillId="6" borderId="7" xfId="0" applyNumberFormat="1" applyFont="1" applyFill="1" applyBorder="1"/>
    <xf numFmtId="0" fontId="3" fillId="6" borderId="0" xfId="0" applyFont="1" applyFill="1" applyAlignment="1">
      <alignment vertical="center"/>
    </xf>
    <xf numFmtId="0" fontId="40" fillId="6" borderId="0" xfId="0" applyFont="1" applyFill="1" applyBorder="1" applyAlignment="1">
      <alignment horizontal="center"/>
    </xf>
    <xf numFmtId="0" fontId="40" fillId="6" borderId="0" xfId="0" applyFont="1" applyFill="1" applyBorder="1"/>
    <xf numFmtId="0" fontId="12" fillId="6" borderId="0" xfId="0" applyFont="1" applyFill="1" applyAlignment="1"/>
    <xf numFmtId="0" fontId="42" fillId="6" borderId="0" xfId="0" applyFont="1" applyFill="1"/>
    <xf numFmtId="0" fontId="0" fillId="0" borderId="0" xfId="0" applyAlignment="1">
      <alignment horizontal="right"/>
    </xf>
    <xf numFmtId="0" fontId="14" fillId="6" borderId="0" xfId="0" applyFont="1" applyFill="1" applyBorder="1" applyAlignment="1">
      <alignment horizontal="left"/>
    </xf>
    <xf numFmtId="0" fontId="0" fillId="0" borderId="0" xfId="0" applyFont="1" applyBorder="1"/>
    <xf numFmtId="0" fontId="16" fillId="0" borderId="0" xfId="0" applyFont="1" applyAlignment="1">
      <alignment horizontal="right"/>
    </xf>
    <xf numFmtId="0" fontId="16" fillId="0" borderId="0" xfId="0" applyFont="1"/>
    <xf numFmtId="0" fontId="19" fillId="0" borderId="0" xfId="0" applyFont="1" applyAlignment="1">
      <alignment horizontal="left"/>
    </xf>
    <xf numFmtId="49" fontId="19" fillId="0" borderId="0" xfId="0" applyNumberFormat="1" applyFont="1" applyAlignment="1">
      <alignment horizontal="left"/>
    </xf>
    <xf numFmtId="0" fontId="46" fillId="15" borderId="7" xfId="2" applyFont="1" applyFill="1" applyBorder="1" applyAlignment="1">
      <alignment vertical="center"/>
    </xf>
    <xf numFmtId="0" fontId="46" fillId="15" borderId="7" xfId="2" applyFont="1" applyFill="1" applyBorder="1" applyAlignment="1">
      <alignment vertical="center" wrapText="1"/>
    </xf>
    <xf numFmtId="0" fontId="45" fillId="0" borderId="0" xfId="2"/>
    <xf numFmtId="0" fontId="45" fillId="0" borderId="7" xfId="2" applyFont="1" applyBorder="1"/>
    <xf numFmtId="0" fontId="45" fillId="0" borderId="0" xfId="2" applyFont="1" applyBorder="1"/>
    <xf numFmtId="0" fontId="45" fillId="0" borderId="0" xfId="2" quotePrefix="1" applyNumberFormat="1" applyFont="1" applyFill="1" applyBorder="1"/>
    <xf numFmtId="0" fontId="45" fillId="0" borderId="0" xfId="2" quotePrefix="1" applyNumberFormat="1" applyFont="1" applyFill="1" applyBorder="1" applyAlignment="1">
      <alignment wrapText="1"/>
    </xf>
    <xf numFmtId="0" fontId="45" fillId="0" borderId="0" xfId="2" applyFont="1" applyFill="1" applyBorder="1"/>
    <xf numFmtId="0" fontId="45" fillId="0" borderId="0" xfId="2" applyFont="1" applyFill="1" applyBorder="1" applyAlignment="1">
      <alignment wrapText="1"/>
    </xf>
    <xf numFmtId="0" fontId="45" fillId="0" borderId="0" xfId="2" applyNumberFormat="1" applyFont="1" applyFill="1" applyBorder="1" applyAlignment="1">
      <alignment wrapText="1"/>
    </xf>
    <xf numFmtId="0" fontId="45" fillId="0" borderId="0" xfId="2" applyNumberFormat="1" applyFont="1" applyFill="1" applyBorder="1"/>
    <xf numFmtId="166" fontId="8" fillId="0" borderId="1" xfId="0" applyNumberFormat="1" applyFont="1" applyBorder="1" applyAlignment="1">
      <alignment horizontal="center"/>
    </xf>
    <xf numFmtId="166" fontId="47" fillId="0" borderId="0" xfId="0" applyNumberFormat="1" applyFont="1" applyBorder="1" applyAlignment="1">
      <alignment horizontal="center"/>
    </xf>
    <xf numFmtId="49" fontId="0" fillId="0" borderId="0" xfId="0" applyNumberFormat="1"/>
    <xf numFmtId="0" fontId="27" fillId="0" borderId="0" xfId="0" applyFont="1" applyBorder="1" applyAlignment="1">
      <alignment wrapText="1"/>
    </xf>
    <xf numFmtId="0" fontId="0" fillId="0" borderId="11" xfId="0" applyBorder="1" applyAlignment="1">
      <alignment wrapText="1"/>
    </xf>
    <xf numFmtId="0" fontId="0" fillId="0" borderId="0" xfId="0" applyBorder="1" applyAlignment="1">
      <alignment wrapText="1"/>
    </xf>
    <xf numFmtId="0" fontId="8" fillId="0" borderId="0" xfId="0" applyFont="1" applyBorder="1" applyAlignment="1">
      <alignment horizontal="center"/>
    </xf>
    <xf numFmtId="0" fontId="0" fillId="0" borderId="0" xfId="0" applyFill="1" applyAlignment="1">
      <alignment horizontal="center"/>
    </xf>
    <xf numFmtId="0" fontId="0" fillId="0" borderId="17" xfId="0" applyFill="1" applyBorder="1" applyAlignment="1">
      <alignment horizontal="center"/>
    </xf>
    <xf numFmtId="0" fontId="8" fillId="0" borderId="0" xfId="0" applyFont="1" applyBorder="1" applyAlignment="1" applyProtection="1">
      <alignment horizontal="center"/>
    </xf>
    <xf numFmtId="0" fontId="0" fillId="0" borderId="0" xfId="0" applyProtection="1"/>
    <xf numFmtId="0" fontId="7" fillId="0" borderId="0" xfId="0" applyFont="1" applyAlignment="1" applyProtection="1">
      <alignment horizontal="left"/>
    </xf>
    <xf numFmtId="0" fontId="19" fillId="0" borderId="0" xfId="0" applyFont="1" applyAlignment="1" applyProtection="1">
      <alignment vertical="top" wrapText="1"/>
    </xf>
    <xf numFmtId="167" fontId="0" fillId="0" borderId="0" xfId="0" applyNumberFormat="1" applyBorder="1" applyAlignment="1" applyProtection="1">
      <alignment horizontal="center" vertical="center"/>
    </xf>
    <xf numFmtId="167" fontId="3" fillId="0" borderId="0" xfId="0" applyNumberFormat="1" applyFont="1" applyFill="1" applyBorder="1" applyAlignment="1" applyProtection="1">
      <alignment horizontal="center" vertical="top"/>
    </xf>
    <xf numFmtId="0" fontId="49" fillId="0" borderId="0" xfId="2" applyFont="1"/>
    <xf numFmtId="0" fontId="11" fillId="4" borderId="0" xfId="0" applyFont="1" applyFill="1" applyBorder="1"/>
    <xf numFmtId="0" fontId="49" fillId="4" borderId="0" xfId="0" applyFont="1" applyFill="1" applyBorder="1" applyAlignment="1">
      <alignment vertical="center"/>
    </xf>
    <xf numFmtId="0" fontId="11" fillId="4" borderId="0" xfId="0" applyFont="1" applyFill="1" applyBorder="1" applyAlignment="1"/>
    <xf numFmtId="0" fontId="50" fillId="4" borderId="0" xfId="1" applyFont="1" applyFill="1" applyBorder="1" applyAlignment="1"/>
    <xf numFmtId="0" fontId="11" fillId="4" borderId="0" xfId="0" quotePrefix="1" applyFont="1" applyFill="1" applyBorder="1" applyAlignment="1"/>
    <xf numFmtId="0" fontId="11" fillId="4" borderId="0" xfId="0" applyNumberFormat="1" applyFont="1" applyFill="1" applyBorder="1"/>
    <xf numFmtId="0" fontId="11" fillId="4" borderId="0" xfId="0" quotePrefix="1" applyFont="1" applyFill="1" applyBorder="1" applyAlignment="1">
      <alignment wrapText="1"/>
    </xf>
    <xf numFmtId="0" fontId="11" fillId="4" borderId="0" xfId="0" quotePrefix="1" applyFont="1" applyFill="1" applyBorder="1"/>
    <xf numFmtId="0" fontId="28" fillId="4" borderId="0" xfId="0" applyFont="1" applyFill="1" applyBorder="1"/>
    <xf numFmtId="0" fontId="0" fillId="0" borderId="7" xfId="0" applyBorder="1" applyProtection="1">
      <protection locked="0"/>
    </xf>
    <xf numFmtId="0" fontId="0" fillId="0" borderId="40" xfId="0" applyBorder="1" applyProtection="1">
      <protection locked="0"/>
    </xf>
    <xf numFmtId="0" fontId="0" fillId="0" borderId="7" xfId="0" applyFont="1" applyBorder="1" applyProtection="1">
      <protection locked="0"/>
    </xf>
    <xf numFmtId="0" fontId="0" fillId="0" borderId="36" xfId="0" applyFont="1" applyBorder="1" applyProtection="1">
      <protection locked="0"/>
    </xf>
    <xf numFmtId="0" fontId="0" fillId="0" borderId="40" xfId="0" applyFont="1" applyBorder="1" applyProtection="1">
      <protection locked="0"/>
    </xf>
    <xf numFmtId="0" fontId="3" fillId="6" borderId="1" xfId="0" applyFont="1" applyFill="1" applyBorder="1" applyProtection="1">
      <protection locked="0"/>
    </xf>
    <xf numFmtId="0" fontId="30" fillId="0" borderId="0" xfId="0" applyFont="1" applyBorder="1" applyAlignment="1">
      <alignment horizontal="center"/>
    </xf>
    <xf numFmtId="0" fontId="0" fillId="0" borderId="22" xfId="0" applyBorder="1" applyProtection="1">
      <protection locked="0"/>
    </xf>
    <xf numFmtId="0" fontId="0" fillId="0" borderId="1" xfId="0" applyBorder="1" applyProtection="1">
      <protection locked="0"/>
    </xf>
    <xf numFmtId="0" fontId="30" fillId="0" borderId="0" xfId="0" applyFont="1" applyBorder="1" applyAlignment="1">
      <alignment horizontal="left"/>
    </xf>
    <xf numFmtId="0" fontId="30" fillId="0" borderId="1" xfId="0" applyFont="1" applyBorder="1" applyAlignment="1" applyProtection="1">
      <alignment horizontal="left"/>
      <protection locked="0"/>
    </xf>
    <xf numFmtId="0" fontId="30" fillId="0" borderId="1" xfId="0" applyFont="1" applyBorder="1" applyProtection="1">
      <protection locked="0"/>
    </xf>
    <xf numFmtId="0" fontId="3" fillId="6" borderId="0" xfId="0" applyFont="1" applyFill="1" applyBorder="1" applyAlignment="1">
      <alignment horizontal="right"/>
    </xf>
    <xf numFmtId="0" fontId="51" fillId="6" borderId="0" xfId="0" applyFont="1" applyFill="1" applyBorder="1"/>
    <xf numFmtId="0" fontId="51" fillId="6" borderId="7" xfId="0" applyFont="1" applyFill="1" applyBorder="1"/>
    <xf numFmtId="0" fontId="12" fillId="6" borderId="0" xfId="0" applyFont="1" applyFill="1" applyBorder="1" applyAlignment="1"/>
    <xf numFmtId="168" fontId="12" fillId="6" borderId="0" xfId="0" applyNumberFormat="1" applyFont="1" applyFill="1" applyBorder="1" applyAlignment="1">
      <alignment horizontal="right"/>
    </xf>
    <xf numFmtId="0" fontId="15" fillId="6" borderId="0" xfId="0" applyFont="1" applyFill="1" applyBorder="1" applyAlignment="1"/>
    <xf numFmtId="165" fontId="0" fillId="0" borderId="0" xfId="0" applyNumberFormat="1" applyAlignment="1" applyProtection="1">
      <alignment horizontal="left"/>
      <protection locked="0"/>
    </xf>
    <xf numFmtId="164" fontId="0" fillId="0" borderId="0" xfId="0" applyNumberFormat="1" applyAlignment="1" applyProtection="1">
      <alignment horizontal="left"/>
      <protection locked="0"/>
    </xf>
    <xf numFmtId="0" fontId="3" fillId="3" borderId="0" xfId="0" applyFont="1" applyFill="1" applyBorder="1" applyProtection="1"/>
    <xf numFmtId="0" fontId="3" fillId="3" borderId="0" xfId="0" applyNumberFormat="1" applyFont="1" applyFill="1" applyBorder="1" applyProtection="1"/>
    <xf numFmtId="0" fontId="3" fillId="3" borderId="14" xfId="0" applyFont="1" applyFill="1" applyBorder="1" applyProtection="1"/>
    <xf numFmtId="0" fontId="38" fillId="3" borderId="0" xfId="0" applyFont="1" applyFill="1" applyBorder="1" applyProtection="1"/>
    <xf numFmtId="0" fontId="11" fillId="3" borderId="0" xfId="0" applyFont="1" applyFill="1" applyBorder="1" applyProtection="1"/>
    <xf numFmtId="0" fontId="25" fillId="0" borderId="0" xfId="0" applyFont="1" applyAlignment="1" applyProtection="1">
      <alignment horizontal="right"/>
    </xf>
    <xf numFmtId="0" fontId="24" fillId="0" borderId="0" xfId="0" applyFont="1" applyAlignment="1" applyProtection="1">
      <alignment horizontal="left"/>
    </xf>
    <xf numFmtId="0" fontId="22" fillId="0" borderId="0" xfId="0" applyFont="1" applyFill="1" applyBorder="1" applyAlignment="1">
      <alignment horizontal="right"/>
    </xf>
    <xf numFmtId="166" fontId="22" fillId="0" borderId="0" xfId="0" applyNumberFormat="1" applyFont="1" applyBorder="1" applyAlignment="1">
      <alignment horizontal="center"/>
    </xf>
    <xf numFmtId="0" fontId="3" fillId="3" borderId="0" xfId="0" applyFont="1" applyFill="1" applyBorder="1" applyAlignment="1" applyProtection="1">
      <alignment horizontal="right"/>
    </xf>
    <xf numFmtId="168" fontId="3" fillId="3" borderId="0" xfId="0" applyNumberFormat="1" applyFont="1" applyFill="1" applyBorder="1" applyAlignment="1" applyProtection="1">
      <alignment horizontal="right"/>
    </xf>
    <xf numFmtId="0" fontId="47" fillId="0" borderId="0" xfId="0" applyFont="1"/>
    <xf numFmtId="169" fontId="47" fillId="0" borderId="0" xfId="0" applyNumberFormat="1" applyFont="1"/>
    <xf numFmtId="0" fontId="40" fillId="3" borderId="0" xfId="0" applyFont="1" applyFill="1" applyBorder="1" applyProtection="1"/>
    <xf numFmtId="0" fontId="40" fillId="3" borderId="0" xfId="0" applyFont="1" applyFill="1" applyBorder="1" applyAlignment="1" applyProtection="1">
      <alignment horizontal="right"/>
    </xf>
    <xf numFmtId="0" fontId="21" fillId="6" borderId="0" xfId="0" applyFont="1" applyFill="1" applyBorder="1" applyAlignment="1">
      <alignment horizontal="right"/>
    </xf>
    <xf numFmtId="0" fontId="0" fillId="0" borderId="0" xfId="0" applyBorder="1" applyProtection="1">
      <protection locked="0"/>
    </xf>
    <xf numFmtId="0" fontId="0" fillId="0" borderId="0" xfId="0" applyAlignment="1">
      <alignment vertical="center"/>
    </xf>
    <xf numFmtId="0" fontId="0" fillId="0" borderId="0" xfId="0" applyBorder="1" applyAlignment="1" applyProtection="1">
      <alignment horizontal="center"/>
      <protection locked="0"/>
    </xf>
    <xf numFmtId="0" fontId="6" fillId="6" borderId="0" xfId="1" applyFill="1" applyAlignment="1">
      <alignment horizontal="center" vertical="center"/>
    </xf>
    <xf numFmtId="0" fontId="5" fillId="6" borderId="0" xfId="0" applyFont="1" applyFill="1" applyAlignment="1">
      <alignment horizontal="left" vertical="center"/>
    </xf>
    <xf numFmtId="0" fontId="6" fillId="6" borderId="0" xfId="1" applyFill="1" applyAlignment="1">
      <alignment horizontal="center"/>
    </xf>
    <xf numFmtId="0" fontId="0" fillId="6" borderId="0" xfId="0" applyFill="1"/>
    <xf numFmtId="0" fontId="13" fillId="6" borderId="0" xfId="0" applyFont="1" applyFill="1" applyAlignment="1">
      <alignment horizontal="left" vertical="center" wrapText="1"/>
    </xf>
    <xf numFmtId="0" fontId="0" fillId="0" borderId="0" xfId="0"/>
    <xf numFmtId="0" fontId="8" fillId="7" borderId="0" xfId="0" applyFont="1" applyFill="1"/>
    <xf numFmtId="0" fontId="3" fillId="3" borderId="0" xfId="0" applyFont="1" applyFill="1" applyBorder="1" applyProtection="1"/>
    <xf numFmtId="0" fontId="5" fillId="6" borderId="0" xfId="0" applyFont="1" applyFill="1" applyAlignment="1">
      <alignment wrapText="1"/>
    </xf>
    <xf numFmtId="166" fontId="0" fillId="0" borderId="7" xfId="0" applyNumberFormat="1" applyBorder="1" applyAlignment="1">
      <alignment horizontal="center"/>
    </xf>
    <xf numFmtId="0" fontId="3" fillId="3" borderId="0"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1" fillId="4" borderId="0" xfId="0" quotePrefix="1" applyFont="1" applyFill="1" applyBorder="1" applyAlignment="1">
      <alignment horizontal="left" wrapText="1"/>
    </xf>
    <xf numFmtId="0" fontId="3" fillId="6" borderId="0" xfId="0" applyFont="1" applyFill="1" applyBorder="1" applyAlignment="1">
      <alignment horizontal="left" vertical="center" wrapText="1"/>
    </xf>
    <xf numFmtId="0" fontId="19" fillId="0" borderId="0" xfId="0" applyFont="1" applyBorder="1" applyAlignment="1" applyProtection="1">
      <alignment horizontal="left" vertical="top" wrapText="1"/>
    </xf>
    <xf numFmtId="0" fontId="25" fillId="0" borderId="0" xfId="0" applyFont="1" applyAlignment="1">
      <alignment horizontal="right"/>
    </xf>
    <xf numFmtId="0" fontId="56" fillId="0" borderId="0" xfId="0" applyFont="1"/>
    <xf numFmtId="0" fontId="0" fillId="3" borderId="0" xfId="0" applyFill="1" applyAlignment="1">
      <alignment horizontal="center"/>
    </xf>
    <xf numFmtId="0" fontId="0" fillId="3" borderId="0" xfId="0" applyFill="1"/>
    <xf numFmtId="0" fontId="28" fillId="5" borderId="0" xfId="0" applyFont="1" applyFill="1" applyAlignment="1">
      <alignment horizontal="left" vertical="center"/>
    </xf>
    <xf numFmtId="0" fontId="11" fillId="5" borderId="0" xfId="0" applyFont="1" applyFill="1" applyBorder="1"/>
    <xf numFmtId="0" fontId="28" fillId="6" borderId="0" xfId="0" applyFont="1" applyFill="1"/>
    <xf numFmtId="0" fontId="11" fillId="6" borderId="0" xfId="0" applyFont="1" applyFill="1" applyBorder="1"/>
    <xf numFmtId="0" fontId="11" fillId="6" borderId="0" xfId="0" applyFont="1" applyFill="1" applyBorder="1" applyAlignment="1"/>
    <xf numFmtId="0" fontId="11" fillId="3" borderId="0" xfId="0" applyFont="1" applyFill="1" applyBorder="1" applyAlignment="1" applyProtection="1">
      <alignment horizontal="left" vertical="top" wrapText="1"/>
    </xf>
    <xf numFmtId="0" fontId="11" fillId="3" borderId="0" xfId="0" applyFont="1" applyFill="1" applyBorder="1" applyAlignment="1" applyProtection="1">
      <alignment vertical="top" wrapText="1"/>
    </xf>
    <xf numFmtId="0" fontId="3" fillId="6" borderId="11" xfId="0" applyFont="1" applyFill="1" applyBorder="1" applyAlignment="1">
      <alignment horizontal="left" vertical="center" wrapText="1"/>
    </xf>
    <xf numFmtId="0" fontId="21" fillId="6" borderId="0" xfId="0" applyFont="1" applyFill="1" applyAlignment="1">
      <alignment horizontal="center" vertical="center" wrapText="1"/>
    </xf>
    <xf numFmtId="0" fontId="58" fillId="6" borderId="0" xfId="0" applyFont="1" applyFill="1" applyAlignment="1">
      <alignment vertical="top"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5" fillId="6" borderId="13" xfId="0" applyFont="1" applyFill="1" applyBorder="1" applyAlignment="1">
      <alignment horizontal="left" vertical="top" wrapText="1"/>
    </xf>
    <xf numFmtId="0" fontId="5" fillId="6" borderId="14" xfId="0" applyFont="1" applyFill="1" applyBorder="1" applyAlignment="1">
      <alignment horizontal="left" vertical="top" wrapText="1"/>
    </xf>
    <xf numFmtId="0" fontId="36" fillId="6" borderId="14" xfId="0" applyFont="1" applyFill="1" applyBorder="1" applyAlignment="1">
      <alignment horizontal="center" vertical="top" wrapText="1"/>
    </xf>
    <xf numFmtId="0" fontId="36" fillId="6" borderId="15" xfId="0" applyFont="1" applyFill="1" applyBorder="1" applyAlignment="1">
      <alignment horizontal="center" vertical="top" wrapText="1"/>
    </xf>
    <xf numFmtId="0" fontId="0" fillId="0" borderId="7" xfId="0" applyFont="1" applyFill="1" applyBorder="1" applyProtection="1">
      <protection locked="0"/>
    </xf>
    <xf numFmtId="0" fontId="19" fillId="0" borderId="7" xfId="0" applyFont="1" applyBorder="1" applyAlignment="1">
      <alignment horizontal="center"/>
    </xf>
    <xf numFmtId="0" fontId="0" fillId="0" borderId="0" xfId="0" applyFont="1" applyBorder="1" applyProtection="1">
      <protection locked="0"/>
    </xf>
    <xf numFmtId="0" fontId="30" fillId="0" borderId="0" xfId="0" applyFont="1" applyBorder="1" applyProtection="1">
      <protection locked="0"/>
    </xf>
    <xf numFmtId="0" fontId="0" fillId="0" borderId="7" xfId="0" applyBorder="1" applyAlignment="1">
      <alignment horizontal="center"/>
    </xf>
    <xf numFmtId="0" fontId="11" fillId="6" borderId="0" xfId="0" applyFont="1" applyFill="1" applyAlignment="1">
      <alignment vertical="top" wrapText="1"/>
    </xf>
    <xf numFmtId="0" fontId="11" fillId="6" borderId="0" xfId="0" applyFont="1" applyFill="1" applyBorder="1" applyAlignment="1">
      <alignment horizontal="left"/>
    </xf>
    <xf numFmtId="0" fontId="11" fillId="6" borderId="0" xfId="0" quotePrefix="1" applyFont="1" applyFill="1" applyBorder="1"/>
    <xf numFmtId="0" fontId="57" fillId="6" borderId="14" xfId="0" applyFont="1" applyFill="1" applyBorder="1" applyAlignment="1">
      <alignment horizontal="center" vertical="center" wrapText="1"/>
    </xf>
    <xf numFmtId="0" fontId="11" fillId="6" borderId="1" xfId="0" quotePrefix="1" applyFont="1" applyFill="1" applyBorder="1" applyProtection="1">
      <protection locked="0"/>
    </xf>
    <xf numFmtId="0" fontId="3" fillId="6" borderId="0" xfId="0" applyFont="1" applyFill="1" applyBorder="1" applyAlignment="1" applyProtection="1">
      <alignment vertical="top" wrapText="1"/>
    </xf>
    <xf numFmtId="0" fontId="3" fillId="6" borderId="0" xfId="0" applyFont="1" applyFill="1" applyBorder="1" applyAlignment="1" applyProtection="1">
      <alignment horizontal="left" vertical="top" wrapText="1"/>
    </xf>
    <xf numFmtId="0" fontId="0" fillId="0" borderId="36" xfId="0" applyBorder="1"/>
    <xf numFmtId="0" fontId="22" fillId="0" borderId="0" xfId="0" applyFont="1"/>
    <xf numFmtId="0" fontId="25" fillId="0" borderId="7" xfId="0" applyFont="1" applyBorder="1" applyProtection="1">
      <protection locked="0"/>
    </xf>
    <xf numFmtId="167" fontId="24" fillId="0" borderId="0" xfId="0" applyNumberFormat="1" applyFont="1" applyBorder="1" applyAlignment="1" applyProtection="1">
      <alignment horizontal="left" vertical="center"/>
    </xf>
    <xf numFmtId="0" fontId="25" fillId="0" borderId="45" xfId="0" quotePrefix="1" applyFont="1" applyBorder="1" applyAlignment="1" applyProtection="1">
      <alignment horizontal="center"/>
      <protection locked="0"/>
    </xf>
    <xf numFmtId="0" fontId="53" fillId="6" borderId="0" xfId="0" applyFont="1" applyFill="1" applyAlignment="1">
      <alignment horizontal="left" vertical="top" wrapText="1"/>
    </xf>
    <xf numFmtId="0" fontId="55" fillId="6" borderId="0" xfId="1" applyFont="1" applyFill="1" applyAlignment="1">
      <alignment horizontal="left" vertical="center"/>
    </xf>
    <xf numFmtId="0" fontId="15" fillId="6" borderId="0" xfId="0" applyFont="1" applyFill="1" applyAlignment="1">
      <alignment vertical="top"/>
    </xf>
    <xf numFmtId="0" fontId="14" fillId="6" borderId="0" xfId="0" applyFont="1" applyFill="1" applyAlignment="1">
      <alignment vertical="top"/>
    </xf>
    <xf numFmtId="167" fontId="0" fillId="0" borderId="7" xfId="0" applyNumberFormat="1" applyBorder="1" applyAlignment="1" applyProtection="1">
      <alignment horizontal="center" vertical="center"/>
    </xf>
    <xf numFmtId="167" fontId="22" fillId="0" borderId="7" xfId="0" applyNumberFormat="1" applyFont="1" applyBorder="1" applyAlignment="1" applyProtection="1">
      <alignment horizontal="center" vertical="center"/>
    </xf>
    <xf numFmtId="0" fontId="8" fillId="0" borderId="0" xfId="0" applyFont="1" applyFill="1" applyAlignment="1"/>
    <xf numFmtId="165" fontId="0" fillId="0" borderId="0" xfId="0" applyNumberFormat="1" applyFill="1" applyAlignment="1"/>
    <xf numFmtId="0" fontId="0" fillId="0" borderId="0" xfId="0" applyFill="1" applyAlignment="1"/>
    <xf numFmtId="165" fontId="0" fillId="0" borderId="14" xfId="0" applyNumberFormat="1" applyFill="1" applyBorder="1" applyAlignment="1"/>
    <xf numFmtId="0" fontId="8" fillId="0" borderId="14" xfId="0" applyFont="1" applyFill="1" applyBorder="1" applyAlignment="1"/>
    <xf numFmtId="0" fontId="0" fillId="0" borderId="14" xfId="0" applyBorder="1" applyAlignment="1">
      <alignment vertical="center"/>
    </xf>
    <xf numFmtId="0" fontId="24" fillId="0" borderId="0" xfId="0" applyFont="1"/>
    <xf numFmtId="0" fontId="60" fillId="6" borderId="0" xfId="0" applyFont="1" applyFill="1" applyBorder="1" applyAlignment="1">
      <alignment vertical="top" wrapText="1"/>
    </xf>
    <xf numFmtId="0" fontId="11" fillId="6" borderId="0" xfId="0" applyFont="1" applyFill="1" applyBorder="1" applyAlignment="1">
      <alignment horizontal="left" vertical="top" wrapText="1"/>
    </xf>
    <xf numFmtId="0" fontId="0" fillId="16" borderId="0" xfId="0" applyFill="1"/>
    <xf numFmtId="0" fontId="0" fillId="17" borderId="0" xfId="0" applyFill="1"/>
    <xf numFmtId="0" fontId="3" fillId="6" borderId="0" xfId="0" applyFont="1" applyFill="1" applyAlignment="1">
      <alignment vertical="top" wrapText="1"/>
    </xf>
    <xf numFmtId="0" fontId="8" fillId="18" borderId="0" xfId="0" applyFont="1" applyFill="1" applyAlignment="1"/>
    <xf numFmtId="165" fontId="0" fillId="0" borderId="0" xfId="0" applyNumberFormat="1" applyAlignment="1" applyProtection="1">
      <alignment horizontal="left"/>
    </xf>
    <xf numFmtId="165" fontId="25" fillId="0" borderId="0" xfId="0" applyNumberFormat="1" applyFont="1" applyAlignment="1" applyProtection="1">
      <alignment horizontal="left"/>
    </xf>
    <xf numFmtId="0" fontId="8" fillId="0" borderId="0" xfId="0" applyNumberFormat="1" applyFont="1"/>
    <xf numFmtId="0" fontId="25" fillId="0" borderId="0" xfId="0" applyFont="1"/>
    <xf numFmtId="0" fontId="19" fillId="0" borderId="0" xfId="0" applyFont="1" applyAlignment="1">
      <alignment vertical="center"/>
    </xf>
    <xf numFmtId="0" fontId="66" fillId="0" borderId="0" xfId="1" applyFont="1" applyAlignment="1"/>
    <xf numFmtId="0" fontId="27" fillId="0" borderId="0" xfId="0" applyFont="1"/>
    <xf numFmtId="0" fontId="25" fillId="0" borderId="0" xfId="0" applyFont="1" applyFill="1" applyBorder="1"/>
    <xf numFmtId="0" fontId="71" fillId="0" borderId="0" xfId="0" applyFont="1"/>
    <xf numFmtId="0" fontId="25" fillId="0" borderId="0" xfId="0" applyFont="1" applyBorder="1" applyAlignment="1">
      <alignment horizontal="left" vertical="center"/>
    </xf>
    <xf numFmtId="0" fontId="25" fillId="0" borderId="0" xfId="0" applyFont="1" applyFill="1"/>
    <xf numFmtId="0" fontId="25" fillId="0" borderId="64" xfId="0" quotePrefix="1" applyFont="1" applyFill="1" applyBorder="1" applyProtection="1">
      <protection locked="0"/>
    </xf>
    <xf numFmtId="0" fontId="25" fillId="0" borderId="0" xfId="0" applyFont="1" applyFill="1" applyAlignment="1">
      <alignment horizontal="right"/>
    </xf>
    <xf numFmtId="165" fontId="25" fillId="0" borderId="64" xfId="0" applyNumberFormat="1" applyFont="1" applyFill="1" applyBorder="1" applyProtection="1">
      <protection locked="0"/>
    </xf>
    <xf numFmtId="0" fontId="7" fillId="0" borderId="0" xfId="0" applyFont="1" applyFill="1"/>
    <xf numFmtId="0" fontId="48" fillId="0" borderId="0" xfId="0" applyFont="1" applyAlignment="1">
      <alignment vertical="center"/>
    </xf>
    <xf numFmtId="0" fontId="48" fillId="0" borderId="0" xfId="0" applyFont="1" applyFill="1"/>
    <xf numFmtId="0" fontId="19" fillId="0" borderId="0" xfId="0" applyFont="1" applyFill="1" applyBorder="1" applyAlignment="1">
      <alignment vertical="top" wrapText="1"/>
    </xf>
    <xf numFmtId="0" fontId="67" fillId="0" borderId="0" xfId="0" applyFont="1" applyBorder="1" applyAlignment="1">
      <alignment vertical="top" wrapText="1"/>
    </xf>
    <xf numFmtId="0" fontId="25" fillId="0" borderId="0" xfId="0" applyFont="1" applyFill="1" applyBorder="1" applyProtection="1">
      <protection locked="0"/>
    </xf>
    <xf numFmtId="0" fontId="18" fillId="0" borderId="0" xfId="0" applyFont="1" applyFill="1" applyBorder="1" applyAlignment="1">
      <alignment horizontal="center" vertical="top"/>
    </xf>
    <xf numFmtId="0" fontId="25" fillId="18" borderId="0" xfId="0" applyFont="1" applyFill="1"/>
    <xf numFmtId="0" fontId="25" fillId="18" borderId="0" xfId="0" applyFont="1" applyFill="1" applyBorder="1" applyProtection="1">
      <protection locked="0"/>
    </xf>
    <xf numFmtId="0" fontId="7" fillId="18" borderId="0" xfId="0" applyFont="1" applyFill="1"/>
    <xf numFmtId="0" fontId="18" fillId="18" borderId="0" xfId="0" applyFont="1" applyFill="1" applyBorder="1" applyAlignment="1">
      <alignment horizontal="center" vertical="top"/>
    </xf>
    <xf numFmtId="0" fontId="0" fillId="18" borderId="0" xfId="0" applyFill="1" applyAlignment="1">
      <alignment vertical="center"/>
    </xf>
    <xf numFmtId="0" fontId="67" fillId="18" borderId="0" xfId="0" applyFont="1" applyFill="1" applyBorder="1" applyAlignment="1">
      <alignment vertical="top" wrapText="1"/>
    </xf>
    <xf numFmtId="49" fontId="25" fillId="0" borderId="64" xfId="0" applyNumberFormat="1" applyFont="1" applyFill="1" applyBorder="1" applyProtection="1">
      <protection locked="0"/>
    </xf>
    <xf numFmtId="0" fontId="72" fillId="0" borderId="0" xfId="0" applyFont="1"/>
    <xf numFmtId="168" fontId="19" fillId="0" borderId="0" xfId="0" applyNumberFormat="1" applyFont="1" applyBorder="1" applyAlignment="1" applyProtection="1">
      <alignment horizontal="center"/>
      <protection locked="0"/>
    </xf>
    <xf numFmtId="14" fontId="48" fillId="0" borderId="0" xfId="0" applyNumberFormat="1" applyFont="1" applyBorder="1" applyAlignment="1" applyProtection="1">
      <alignment horizontal="center"/>
      <protection locked="0"/>
    </xf>
    <xf numFmtId="0" fontId="31" fillId="6" borderId="0" xfId="0" applyFont="1" applyFill="1" applyBorder="1" applyAlignment="1">
      <alignment horizontal="center" vertical="center"/>
    </xf>
    <xf numFmtId="0" fontId="11" fillId="3" borderId="0" xfId="0" applyFont="1" applyFill="1" applyBorder="1" applyAlignment="1" applyProtection="1">
      <alignment horizontal="left" vertical="top" wrapText="1"/>
    </xf>
    <xf numFmtId="0" fontId="36" fillId="6" borderId="0" xfId="0" applyFont="1" applyFill="1" applyAlignment="1">
      <alignment horizontal="left" vertical="top"/>
    </xf>
    <xf numFmtId="0" fontId="11" fillId="6" borderId="0" xfId="0" applyFont="1" applyFill="1" applyAlignment="1" applyProtection="1"/>
    <xf numFmtId="0" fontId="73" fillId="6" borderId="0" xfId="1" applyFont="1" applyFill="1" applyAlignment="1" applyProtection="1">
      <alignment vertical="center"/>
    </xf>
    <xf numFmtId="0" fontId="11" fillId="6" borderId="27" xfId="0" quotePrefix="1" applyFont="1" applyFill="1" applyBorder="1" applyAlignment="1" applyProtection="1">
      <alignment horizontal="center" vertical="center" wrapText="1"/>
      <protection locked="0"/>
    </xf>
    <xf numFmtId="0" fontId="19" fillId="3" borderId="0" xfId="0" applyFont="1" applyFill="1" applyBorder="1" applyAlignment="1">
      <alignment vertical="top" wrapText="1"/>
    </xf>
    <xf numFmtId="165" fontId="25" fillId="0" borderId="0" xfId="0" applyNumberFormat="1" applyFont="1" applyBorder="1" applyAlignment="1">
      <alignment horizontal="left" vertical="center"/>
    </xf>
    <xf numFmtId="0" fontId="24" fillId="0" borderId="0" xfId="0" applyFont="1" applyAlignment="1">
      <alignment horizontal="right"/>
    </xf>
    <xf numFmtId="167" fontId="22" fillId="0" borderId="0" xfId="0" applyNumberFormat="1" applyFont="1" applyBorder="1" applyAlignment="1" applyProtection="1">
      <alignment horizontal="left" vertical="center"/>
    </xf>
    <xf numFmtId="0" fontId="5" fillId="6" borderId="0" xfId="0" applyFont="1" applyFill="1" applyAlignment="1">
      <alignment horizontal="left" vertical="center"/>
    </xf>
    <xf numFmtId="166" fontId="3" fillId="6" borderId="0" xfId="0" applyNumberFormat="1" applyFont="1" applyFill="1" applyBorder="1"/>
    <xf numFmtId="166" fontId="3" fillId="6" borderId="0" xfId="0" applyNumberFormat="1" applyFont="1" applyFill="1" applyBorder="1" applyAlignment="1">
      <alignment horizontal="center"/>
    </xf>
    <xf numFmtId="0" fontId="76" fillId="19" borderId="0" xfId="0" applyFont="1" applyFill="1"/>
    <xf numFmtId="0" fontId="77" fillId="6" borderId="0" xfId="0" applyFont="1" applyFill="1" applyBorder="1" applyAlignment="1">
      <alignment horizontal="right"/>
    </xf>
    <xf numFmtId="0" fontId="29" fillId="6" borderId="0" xfId="0" applyFont="1" applyFill="1" applyBorder="1" applyAlignment="1"/>
    <xf numFmtId="0" fontId="13" fillId="6" borderId="0" xfId="0" applyFont="1" applyFill="1" applyAlignment="1">
      <alignment vertical="center" wrapText="1"/>
    </xf>
    <xf numFmtId="0" fontId="0" fillId="0" borderId="9" xfId="0" applyFill="1" applyBorder="1" applyAlignment="1"/>
    <xf numFmtId="165" fontId="0" fillId="0" borderId="9" xfId="0" applyNumberFormat="1" applyFill="1" applyBorder="1" applyAlignment="1"/>
    <xf numFmtId="0" fontId="0" fillId="0" borderId="0" xfId="0" applyFill="1" applyBorder="1" applyAlignment="1"/>
    <xf numFmtId="165" fontId="0" fillId="0" borderId="0" xfId="0" applyNumberFormat="1" applyFill="1" applyBorder="1" applyAlignment="1"/>
    <xf numFmtId="0" fontId="0" fillId="0" borderId="9" xfId="0" applyBorder="1" applyAlignment="1">
      <alignment vertical="center"/>
    </xf>
    <xf numFmtId="0" fontId="8" fillId="0" borderId="9" xfId="0" applyFont="1" applyFill="1" applyBorder="1" applyAlignment="1"/>
    <xf numFmtId="0" fontId="79" fillId="0" borderId="0" xfId="2" applyFont="1"/>
    <xf numFmtId="0" fontId="13" fillId="3" borderId="0" xfId="0" applyFont="1" applyFill="1" applyAlignment="1">
      <alignment horizontal="left" vertical="center" wrapText="1"/>
    </xf>
    <xf numFmtId="0" fontId="31" fillId="3" borderId="0" xfId="0" applyFont="1" applyFill="1" applyBorder="1" applyAlignment="1">
      <alignment horizontal="center" vertical="center"/>
    </xf>
    <xf numFmtId="0" fontId="3" fillId="3" borderId="0" xfId="0" applyFont="1" applyFill="1" applyBorder="1"/>
    <xf numFmtId="0" fontId="0" fillId="0" borderId="7" xfId="0" applyBorder="1" applyProtection="1"/>
    <xf numFmtId="0" fontId="0" fillId="3" borderId="7" xfId="0" applyFill="1" applyBorder="1" applyProtection="1"/>
    <xf numFmtId="0" fontId="0" fillId="4" borderId="0" xfId="0" applyFill="1"/>
    <xf numFmtId="0" fontId="0" fillId="4" borderId="7" xfId="0" applyFill="1" applyBorder="1" applyProtection="1"/>
    <xf numFmtId="0" fontId="0" fillId="4" borderId="0" xfId="0" applyFill="1" applyAlignment="1">
      <alignment horizontal="center"/>
    </xf>
    <xf numFmtId="0" fontId="10" fillId="6" borderId="0" xfId="0" applyFont="1" applyFill="1" applyBorder="1" applyAlignment="1">
      <alignment horizontal="center"/>
    </xf>
    <xf numFmtId="166" fontId="20" fillId="5" borderId="0" xfId="0" applyNumberFormat="1" applyFont="1" applyFill="1" applyAlignment="1">
      <alignment horizontal="center"/>
    </xf>
    <xf numFmtId="0" fontId="14" fillId="6" borderId="0" xfId="0" quotePrefix="1" applyFont="1" applyFill="1" applyBorder="1" applyAlignment="1">
      <alignment horizontal="right"/>
    </xf>
    <xf numFmtId="0" fontId="0" fillId="7" borderId="0" xfId="0" applyFill="1" applyAlignment="1" applyProtection="1">
      <alignment horizontal="center"/>
    </xf>
    <xf numFmtId="166" fontId="48" fillId="0" borderId="0" xfId="0" applyNumberFormat="1" applyFont="1" applyBorder="1" applyAlignment="1" applyProtection="1">
      <alignment horizontal="left"/>
    </xf>
    <xf numFmtId="166" fontId="48" fillId="0" borderId="0" xfId="0" applyNumberFormat="1" applyFont="1" applyBorder="1" applyAlignment="1" applyProtection="1">
      <alignment horizontal="center"/>
    </xf>
    <xf numFmtId="166" fontId="47" fillId="0" borderId="0" xfId="0" applyNumberFormat="1" applyFont="1" applyBorder="1" applyAlignment="1" applyProtection="1">
      <alignment horizontal="center"/>
    </xf>
    <xf numFmtId="0" fontId="0" fillId="0" borderId="0" xfId="0" applyFill="1" applyBorder="1" applyProtection="1"/>
    <xf numFmtId="0" fontId="48" fillId="0" borderId="0" xfId="0" applyNumberFormat="1" applyFont="1" applyBorder="1" applyAlignment="1" applyProtection="1">
      <alignment horizontal="left"/>
    </xf>
    <xf numFmtId="0" fontId="22" fillId="0" borderId="0" xfId="0" applyFont="1" applyFill="1" applyBorder="1" applyAlignment="1" applyProtection="1">
      <alignment horizontal="left"/>
    </xf>
    <xf numFmtId="168" fontId="19" fillId="0" borderId="0" xfId="0" applyNumberFormat="1" applyFont="1" applyBorder="1" applyAlignment="1" applyProtection="1"/>
    <xf numFmtId="166" fontId="22" fillId="0" borderId="0" xfId="0" applyNumberFormat="1" applyFont="1" applyBorder="1" applyAlignment="1" applyProtection="1">
      <alignment horizontal="center"/>
    </xf>
    <xf numFmtId="14" fontId="48" fillId="0" borderId="0" xfId="0" applyNumberFormat="1" applyFont="1" applyBorder="1" applyAlignment="1" applyProtection="1">
      <alignment horizontal="center"/>
    </xf>
    <xf numFmtId="0" fontId="46" fillId="0" borderId="7" xfId="2" applyFont="1" applyBorder="1"/>
    <xf numFmtId="0" fontId="79" fillId="0" borderId="7" xfId="2" applyFont="1" applyBorder="1"/>
    <xf numFmtId="0" fontId="8" fillId="0" borderId="4" xfId="0" applyFont="1" applyBorder="1" applyAlignment="1">
      <alignment horizontal="center"/>
    </xf>
    <xf numFmtId="0" fontId="8" fillId="0" borderId="6" xfId="0" applyFont="1" applyBorder="1" applyAlignment="1">
      <alignment horizontal="center"/>
    </xf>
    <xf numFmtId="0" fontId="8" fillId="0" borderId="5" xfId="0" applyFont="1" applyBorder="1" applyAlignment="1">
      <alignment horizontal="center"/>
    </xf>
    <xf numFmtId="0" fontId="3" fillId="6" borderId="0" xfId="0" applyFont="1" applyFill="1" applyAlignment="1">
      <alignment horizontal="left"/>
    </xf>
    <xf numFmtId="0" fontId="4" fillId="6" borderId="0" xfId="0" applyFont="1" applyFill="1" applyAlignment="1">
      <alignment horizontal="left"/>
    </xf>
    <xf numFmtId="0" fontId="6" fillId="6" borderId="0" xfId="1" applyFill="1" applyAlignment="1">
      <alignment horizontal="left"/>
    </xf>
    <xf numFmtId="0" fontId="73" fillId="6" borderId="0" xfId="1" applyFont="1" applyFill="1" applyBorder="1" applyAlignment="1">
      <alignment horizontal="center" vertical="center"/>
    </xf>
    <xf numFmtId="0" fontId="1" fillId="6" borderId="0" xfId="0" applyFont="1" applyFill="1" applyBorder="1" applyAlignment="1">
      <alignment horizontal="center" vertical="center"/>
    </xf>
    <xf numFmtId="0" fontId="36" fillId="6" borderId="0" xfId="0" applyFont="1" applyFill="1" applyBorder="1" applyAlignment="1">
      <alignment horizontal="center"/>
    </xf>
    <xf numFmtId="0" fontId="60" fillId="6" borderId="0" xfId="0" applyFont="1" applyFill="1" applyAlignment="1">
      <alignment horizontal="left"/>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3" borderId="14" xfId="0" applyFont="1" applyFill="1" applyBorder="1" applyAlignment="1">
      <alignment horizontal="left" vertical="top" wrapText="1"/>
    </xf>
    <xf numFmtId="0" fontId="0" fillId="3" borderId="15" xfId="0" applyFont="1" applyFill="1" applyBorder="1" applyAlignment="1">
      <alignment horizontal="left" vertical="top" wrapText="1"/>
    </xf>
    <xf numFmtId="0" fontId="3" fillId="6" borderId="0" xfId="0" applyFont="1" applyFill="1" applyAlignment="1">
      <alignment horizontal="left" wrapText="1"/>
    </xf>
    <xf numFmtId="0" fontId="3" fillId="6" borderId="0" xfId="0" applyFont="1" applyFill="1" applyAlignment="1">
      <alignment horizontal="left" vertical="top" wrapText="1"/>
    </xf>
    <xf numFmtId="0" fontId="3" fillId="6" borderId="0" xfId="0" applyFont="1" applyFill="1" applyAlignment="1">
      <alignment horizontal="left" vertical="top"/>
    </xf>
    <xf numFmtId="0" fontId="73" fillId="6" borderId="0" xfId="1" applyFont="1" applyFill="1" applyAlignment="1" applyProtection="1">
      <alignment horizontal="center" vertical="center"/>
    </xf>
    <xf numFmtId="0" fontId="11" fillId="6" borderId="0" xfId="0" applyFont="1" applyFill="1" applyAlignment="1" applyProtection="1">
      <alignment horizontal="left" vertical="top" wrapText="1"/>
    </xf>
    <xf numFmtId="49" fontId="45" fillId="6" borderId="4" xfId="0" applyNumberFormat="1" applyFont="1" applyFill="1" applyBorder="1" applyAlignment="1" applyProtection="1">
      <alignment horizontal="center" vertical="center" wrapText="1"/>
      <protection locked="0"/>
    </xf>
    <xf numFmtId="49" fontId="45" fillId="6" borderId="6" xfId="0" applyNumberFormat="1" applyFont="1" applyFill="1" applyBorder="1" applyAlignment="1" applyProtection="1">
      <alignment horizontal="center" vertical="center" wrapText="1"/>
      <protection locked="0"/>
    </xf>
    <xf numFmtId="49" fontId="45" fillId="6" borderId="5" xfId="0" applyNumberFormat="1" applyFont="1" applyFill="1" applyBorder="1" applyAlignment="1" applyProtection="1">
      <alignment horizontal="center" vertical="center" wrapText="1"/>
      <protection locked="0"/>
    </xf>
    <xf numFmtId="0" fontId="11" fillId="3" borderId="8" xfId="0" applyFont="1" applyFill="1" applyBorder="1" applyAlignment="1" applyProtection="1">
      <alignment horizontal="left" vertical="top" wrapText="1"/>
    </xf>
    <xf numFmtId="0" fontId="11" fillId="3" borderId="9" xfId="0" applyFont="1" applyFill="1" applyBorder="1" applyAlignment="1" applyProtection="1">
      <alignment horizontal="left" vertical="top" wrapText="1"/>
    </xf>
    <xf numFmtId="0" fontId="11" fillId="3" borderId="10" xfId="0" applyFont="1" applyFill="1" applyBorder="1" applyAlignment="1" applyProtection="1">
      <alignment horizontal="left" vertical="top" wrapText="1"/>
    </xf>
    <xf numFmtId="0" fontId="11" fillId="3" borderId="11"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1" fillId="3" borderId="12" xfId="0" applyFont="1" applyFill="1" applyBorder="1" applyAlignment="1" applyProtection="1">
      <alignment horizontal="left" vertical="top" wrapText="1"/>
    </xf>
    <xf numFmtId="0" fontId="11" fillId="3" borderId="13"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1" fillId="3" borderId="15" xfId="0" applyFont="1" applyFill="1" applyBorder="1" applyAlignment="1" applyProtection="1">
      <alignment horizontal="left" vertical="top" wrapText="1"/>
    </xf>
    <xf numFmtId="0" fontId="28" fillId="6" borderId="0" xfId="0" applyFont="1" applyFill="1" applyAlignment="1">
      <alignment horizontal="left" vertical="top" wrapText="1"/>
    </xf>
    <xf numFmtId="0" fontId="28" fillId="6" borderId="18" xfId="0" applyFont="1" applyFill="1" applyBorder="1" applyAlignment="1">
      <alignment horizontal="left" vertical="top" wrapText="1"/>
    </xf>
    <xf numFmtId="0" fontId="11" fillId="6" borderId="2" xfId="0" applyNumberFormat="1" applyFont="1" applyFill="1" applyBorder="1" applyAlignment="1" applyProtection="1">
      <alignment horizontal="left" vertical="top"/>
      <protection locked="0"/>
    </xf>
    <xf numFmtId="0" fontId="11" fillId="6" borderId="17" xfId="0" applyNumberFormat="1" applyFont="1" applyFill="1" applyBorder="1" applyAlignment="1" applyProtection="1">
      <alignment horizontal="left" vertical="top"/>
      <protection locked="0"/>
    </xf>
    <xf numFmtId="0" fontId="11" fillId="6" borderId="3" xfId="0" applyNumberFormat="1" applyFont="1" applyFill="1" applyBorder="1" applyAlignment="1" applyProtection="1">
      <alignment horizontal="left" vertical="top"/>
      <protection locked="0"/>
    </xf>
    <xf numFmtId="0" fontId="11" fillId="6" borderId="16" xfId="0" applyNumberFormat="1" applyFont="1" applyFill="1" applyBorder="1" applyAlignment="1" applyProtection="1">
      <alignment horizontal="left" vertical="top"/>
      <protection locked="0"/>
    </xf>
    <xf numFmtId="0" fontId="11" fillId="6" borderId="0" xfId="0" applyNumberFormat="1" applyFont="1" applyFill="1" applyBorder="1" applyAlignment="1" applyProtection="1">
      <alignment horizontal="left" vertical="top"/>
      <protection locked="0"/>
    </xf>
    <xf numFmtId="0" fontId="11" fillId="6" borderId="18" xfId="0" applyNumberFormat="1" applyFont="1" applyFill="1" applyBorder="1" applyAlignment="1" applyProtection="1">
      <alignment horizontal="left" vertical="top"/>
      <protection locked="0"/>
    </xf>
    <xf numFmtId="0" fontId="11" fillId="6" borderId="19" xfId="0" applyNumberFormat="1" applyFont="1" applyFill="1" applyBorder="1" applyAlignment="1" applyProtection="1">
      <alignment horizontal="left" vertical="top"/>
      <protection locked="0"/>
    </xf>
    <xf numFmtId="0" fontId="11" fillId="6" borderId="20" xfId="0" applyNumberFormat="1" applyFont="1" applyFill="1" applyBorder="1" applyAlignment="1" applyProtection="1">
      <alignment horizontal="left" vertical="top"/>
      <protection locked="0"/>
    </xf>
    <xf numFmtId="0" fontId="11" fillId="6" borderId="21" xfId="0" applyNumberFormat="1" applyFont="1" applyFill="1" applyBorder="1" applyAlignment="1" applyProtection="1">
      <alignment horizontal="left" vertical="top"/>
      <protection locked="0"/>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5" fillId="6" borderId="11" xfId="0" applyFont="1" applyFill="1" applyBorder="1" applyAlignment="1">
      <alignment horizontal="left" vertical="top" wrapText="1"/>
    </xf>
    <xf numFmtId="0" fontId="5" fillId="6" borderId="0" xfId="0" applyFont="1" applyFill="1" applyBorder="1" applyAlignment="1">
      <alignment horizontal="left" vertical="top" wrapText="1"/>
    </xf>
    <xf numFmtId="0" fontId="45" fillId="6" borderId="4" xfId="0" applyFont="1" applyFill="1" applyBorder="1" applyAlignment="1" applyProtection="1">
      <alignment horizontal="left" vertical="top" wrapText="1"/>
      <protection locked="0"/>
    </xf>
    <xf numFmtId="0" fontId="45" fillId="6" borderId="6" xfId="0" applyFont="1" applyFill="1" applyBorder="1" applyAlignment="1" applyProtection="1">
      <alignment horizontal="left" vertical="top" wrapText="1"/>
      <protection locked="0"/>
    </xf>
    <xf numFmtId="0" fontId="45" fillId="6" borderId="5" xfId="0" applyFont="1" applyFill="1" applyBorder="1" applyAlignment="1" applyProtection="1">
      <alignment horizontal="left" vertical="top" wrapText="1"/>
      <protection locked="0"/>
    </xf>
    <xf numFmtId="0" fontId="11" fillId="6" borderId="0" xfId="0" applyFont="1" applyFill="1" applyBorder="1" applyAlignment="1">
      <alignment horizontal="left"/>
    </xf>
    <xf numFmtId="0" fontId="11" fillId="6" borderId="18" xfId="0" applyFont="1" applyFill="1" applyBorder="1" applyAlignment="1">
      <alignment horizontal="left"/>
    </xf>
    <xf numFmtId="0" fontId="57" fillId="6" borderId="0" xfId="0" applyFont="1" applyFill="1" applyAlignment="1">
      <alignment horizontal="left" vertical="top"/>
    </xf>
    <xf numFmtId="0" fontId="5" fillId="5" borderId="0" xfId="0" applyFont="1" applyFill="1" applyAlignment="1">
      <alignment horizontal="left" vertical="center"/>
    </xf>
    <xf numFmtId="0" fontId="11" fillId="6" borderId="0" xfId="0" applyFont="1" applyFill="1" applyBorder="1" applyAlignment="1">
      <alignment horizontal="left" vertical="top" wrapText="1"/>
    </xf>
    <xf numFmtId="0" fontId="60" fillId="6" borderId="9" xfId="0" applyFont="1" applyFill="1" applyBorder="1" applyAlignment="1">
      <alignment horizontal="left" vertical="top" wrapText="1"/>
    </xf>
    <xf numFmtId="0" fontId="60" fillId="6" borderId="0" xfId="0" applyFont="1" applyFill="1" applyBorder="1" applyAlignment="1">
      <alignment horizontal="left" vertical="top" wrapText="1"/>
    </xf>
    <xf numFmtId="0" fontId="61" fillId="6" borderId="0" xfId="0" applyFont="1" applyFill="1" applyBorder="1" applyAlignment="1">
      <alignment horizontal="left" vertical="center" wrapText="1"/>
    </xf>
    <xf numFmtId="0" fontId="36" fillId="6" borderId="0" xfId="0" applyFont="1" applyFill="1" applyAlignment="1">
      <alignment horizontal="left" vertical="top"/>
    </xf>
    <xf numFmtId="0" fontId="53" fillId="6" borderId="0" xfId="0" applyFont="1" applyFill="1" applyBorder="1" applyAlignment="1">
      <alignment horizontal="right"/>
    </xf>
    <xf numFmtId="0" fontId="3" fillId="0" borderId="31"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49" fontId="5" fillId="0" borderId="33" xfId="0" applyNumberFormat="1" applyFont="1" applyFill="1" applyBorder="1" applyAlignment="1" applyProtection="1">
      <alignment horizontal="center"/>
      <protection locked="0"/>
    </xf>
    <xf numFmtId="49" fontId="5" fillId="0" borderId="34" xfId="0" applyNumberFormat="1" applyFont="1" applyFill="1" applyBorder="1" applyAlignment="1" applyProtection="1">
      <alignment horizontal="center"/>
      <protection locked="0"/>
    </xf>
    <xf numFmtId="49" fontId="5" fillId="0" borderId="35" xfId="0" applyNumberFormat="1" applyFont="1" applyFill="1" applyBorder="1" applyAlignment="1" applyProtection="1">
      <alignment horizontal="center"/>
      <protection locked="0"/>
    </xf>
    <xf numFmtId="0" fontId="3" fillId="0" borderId="28" xfId="0" applyFont="1" applyFill="1" applyBorder="1" applyAlignment="1">
      <alignment horizontal="center"/>
    </xf>
    <xf numFmtId="0" fontId="3" fillId="0" borderId="29" xfId="0" applyFont="1" applyFill="1" applyBorder="1" applyAlignment="1">
      <alignment horizontal="center"/>
    </xf>
    <xf numFmtId="0" fontId="3" fillId="0" borderId="30" xfId="0" applyFont="1" applyFill="1" applyBorder="1" applyAlignment="1">
      <alignment horizontal="center"/>
    </xf>
    <xf numFmtId="0" fontId="6" fillId="6" borderId="0" xfId="1" applyFill="1"/>
    <xf numFmtId="0" fontId="0" fillId="6" borderId="0" xfId="0" applyFill="1"/>
    <xf numFmtId="0" fontId="6" fillId="6" borderId="17" xfId="1" applyFill="1" applyBorder="1" applyAlignment="1">
      <alignment horizontal="left"/>
    </xf>
    <xf numFmtId="0" fontId="5" fillId="6" borderId="0" xfId="0" applyFont="1" applyFill="1" applyAlignment="1">
      <alignment horizontal="left" vertical="top" wrapText="1"/>
    </xf>
    <xf numFmtId="0" fontId="6" fillId="6" borderId="0" xfId="1" applyFill="1" applyBorder="1" applyAlignment="1">
      <alignment horizontal="left" vertical="center"/>
    </xf>
    <xf numFmtId="0" fontId="21" fillId="6" borderId="0" xfId="0" applyFont="1" applyFill="1" applyAlignment="1">
      <alignment horizontal="left" vertical="center" wrapText="1"/>
    </xf>
    <xf numFmtId="0" fontId="6" fillId="6" borderId="0" xfId="1" applyFill="1" applyAlignment="1">
      <alignment horizontal="left" vertical="center"/>
    </xf>
    <xf numFmtId="168" fontId="53" fillId="6" borderId="14" xfId="0" applyNumberFormat="1" applyFont="1" applyFill="1" applyBorder="1" applyAlignment="1">
      <alignment horizontal="right"/>
    </xf>
    <xf numFmtId="0" fontId="15" fillId="6" borderId="0" xfId="0" applyFont="1" applyFill="1" applyBorder="1" applyAlignment="1">
      <alignment horizontal="right" vertical="center"/>
    </xf>
    <xf numFmtId="0" fontId="52" fillId="6" borderId="0" xfId="1" applyFont="1" applyFill="1" applyBorder="1" applyAlignment="1">
      <alignment horizontal="left" vertical="center"/>
    </xf>
    <xf numFmtId="0" fontId="5" fillId="6" borderId="22" xfId="0" applyFont="1" applyFill="1" applyBorder="1" applyAlignment="1">
      <alignment horizontal="center" wrapText="1"/>
    </xf>
    <xf numFmtId="0" fontId="5" fillId="6" borderId="23" xfId="0" applyFont="1" applyFill="1" applyBorder="1" applyAlignment="1">
      <alignment horizontal="center" wrapText="1"/>
    </xf>
    <xf numFmtId="0" fontId="5" fillId="6" borderId="24" xfId="0" applyFont="1" applyFill="1" applyBorder="1" applyAlignment="1">
      <alignment horizontal="center" wrapText="1"/>
    </xf>
    <xf numFmtId="166" fontId="3" fillId="6" borderId="22" xfId="0" applyNumberFormat="1" applyFont="1" applyFill="1" applyBorder="1" applyAlignment="1">
      <alignment horizontal="center"/>
    </xf>
    <xf numFmtId="166" fontId="3" fillId="6" borderId="24" xfId="0" applyNumberFormat="1" applyFont="1" applyFill="1" applyBorder="1" applyAlignment="1">
      <alignment horizontal="center"/>
    </xf>
    <xf numFmtId="0" fontId="40" fillId="6" borderId="9" xfId="0" applyFont="1" applyFill="1" applyBorder="1" applyAlignment="1">
      <alignment horizontal="center"/>
    </xf>
    <xf numFmtId="0" fontId="3" fillId="6" borderId="4" xfId="0" applyFont="1" applyFill="1" applyBorder="1" applyAlignment="1" applyProtection="1">
      <alignment horizontal="center"/>
      <protection locked="0"/>
    </xf>
    <xf numFmtId="0" fontId="3" fillId="6" borderId="6" xfId="0" applyFont="1" applyFill="1" applyBorder="1" applyAlignment="1" applyProtection="1">
      <alignment horizontal="center"/>
      <protection locked="0"/>
    </xf>
    <xf numFmtId="0" fontId="3" fillId="6" borderId="5" xfId="0" applyFont="1" applyFill="1" applyBorder="1" applyAlignment="1" applyProtection="1">
      <alignment horizontal="center"/>
      <protection locked="0"/>
    </xf>
    <xf numFmtId="49" fontId="3" fillId="6" borderId="4" xfId="0" applyNumberFormat="1" applyFont="1" applyFill="1" applyBorder="1" applyAlignment="1" applyProtection="1">
      <alignment horizontal="center"/>
      <protection locked="0"/>
    </xf>
    <xf numFmtId="49" fontId="3" fillId="6" borderId="6" xfId="0" applyNumberFormat="1" applyFont="1" applyFill="1" applyBorder="1" applyAlignment="1" applyProtection="1">
      <alignment horizontal="center"/>
      <protection locked="0"/>
    </xf>
    <xf numFmtId="49" fontId="3" fillId="6" borderId="5" xfId="0" applyNumberFormat="1" applyFont="1" applyFill="1" applyBorder="1" applyAlignment="1" applyProtection="1">
      <alignment horizontal="center"/>
      <protection locked="0"/>
    </xf>
    <xf numFmtId="0" fontId="5" fillId="6" borderId="31" xfId="0" applyFont="1" applyFill="1" applyBorder="1" applyAlignment="1" applyProtection="1">
      <alignment horizontal="center"/>
      <protection locked="0"/>
    </xf>
    <xf numFmtId="0" fontId="5" fillId="6" borderId="23" xfId="0" applyFont="1" applyFill="1" applyBorder="1" applyAlignment="1" applyProtection="1">
      <alignment horizontal="center"/>
      <protection locked="0"/>
    </xf>
    <xf numFmtId="0" fontId="5" fillId="6" borderId="32" xfId="0" applyFont="1" applyFill="1" applyBorder="1" applyAlignment="1" applyProtection="1">
      <alignment horizontal="center"/>
      <protection locked="0"/>
    </xf>
    <xf numFmtId="0" fontId="3" fillId="6" borderId="4" xfId="0" applyFont="1" applyFill="1" applyBorder="1" applyAlignment="1" applyProtection="1">
      <alignment horizontal="left"/>
      <protection locked="0"/>
    </xf>
    <xf numFmtId="0" fontId="3" fillId="6" borderId="6" xfId="0" applyFont="1" applyFill="1" applyBorder="1" applyAlignment="1" applyProtection="1">
      <alignment horizontal="left"/>
      <protection locked="0"/>
    </xf>
    <xf numFmtId="0" fontId="3" fillId="6" borderId="5" xfId="0" applyFont="1" applyFill="1" applyBorder="1" applyAlignment="1" applyProtection="1">
      <alignment horizontal="left"/>
      <protection locked="0"/>
    </xf>
    <xf numFmtId="0" fontId="53" fillId="6" borderId="0" xfId="0" applyFont="1" applyFill="1" applyAlignment="1">
      <alignment horizontal="left" vertical="top" wrapText="1"/>
    </xf>
    <xf numFmtId="167" fontId="28" fillId="6" borderId="4" xfId="0" applyNumberFormat="1" applyFont="1" applyFill="1" applyBorder="1" applyAlignment="1" applyProtection="1">
      <alignment horizontal="center" wrapText="1"/>
      <protection locked="0"/>
    </xf>
    <xf numFmtId="167" fontId="28" fillId="6" borderId="6" xfId="0" applyNumberFormat="1" applyFont="1" applyFill="1" applyBorder="1" applyAlignment="1" applyProtection="1">
      <alignment horizontal="center" wrapText="1"/>
      <protection locked="0"/>
    </xf>
    <xf numFmtId="167" fontId="28" fillId="6" borderId="5" xfId="0" applyNumberFormat="1" applyFont="1" applyFill="1" applyBorder="1" applyAlignment="1" applyProtection="1">
      <alignment horizontal="center" wrapText="1"/>
      <protection locked="0"/>
    </xf>
    <xf numFmtId="0" fontId="21" fillId="0" borderId="0" xfId="0" applyFont="1" applyAlignment="1">
      <alignment horizontal="center" vertical="center" wrapText="1"/>
    </xf>
    <xf numFmtId="0" fontId="14" fillId="6" borderId="0" xfId="0" applyFont="1" applyFill="1" applyBorder="1" applyAlignment="1">
      <alignment horizontal="center"/>
    </xf>
    <xf numFmtId="0" fontId="5" fillId="0" borderId="31" xfId="0" applyFont="1" applyFill="1" applyBorder="1" applyAlignment="1" applyProtection="1">
      <alignment horizontal="center"/>
      <protection locked="0"/>
    </xf>
    <xf numFmtId="0" fontId="5" fillId="0" borderId="23" xfId="0" applyFont="1" applyFill="1" applyBorder="1" applyAlignment="1" applyProtection="1">
      <alignment horizontal="center"/>
      <protection locked="0"/>
    </xf>
    <xf numFmtId="0" fontId="5" fillId="0" borderId="32" xfId="0" applyFont="1" applyFill="1" applyBorder="1" applyAlignment="1" applyProtection="1">
      <alignment horizontal="center"/>
      <protection locked="0"/>
    </xf>
    <xf numFmtId="0" fontId="6" fillId="0" borderId="0" xfId="1"/>
    <xf numFmtId="49" fontId="40" fillId="6" borderId="9" xfId="0" applyNumberFormat="1" applyFont="1" applyFill="1" applyBorder="1" applyAlignment="1">
      <alignment horizontal="center"/>
    </xf>
    <xf numFmtId="165" fontId="3" fillId="6" borderId="4" xfId="0" applyNumberFormat="1" applyFont="1" applyFill="1" applyBorder="1" applyAlignment="1" applyProtection="1">
      <alignment horizontal="center"/>
      <protection locked="0"/>
    </xf>
    <xf numFmtId="165" fontId="3" fillId="6" borderId="6" xfId="0" applyNumberFormat="1" applyFont="1" applyFill="1" applyBorder="1" applyAlignment="1" applyProtection="1">
      <alignment horizontal="center"/>
      <protection locked="0"/>
    </xf>
    <xf numFmtId="165" fontId="3" fillId="6" borderId="5" xfId="0" applyNumberFormat="1" applyFont="1" applyFill="1" applyBorder="1" applyAlignment="1" applyProtection="1">
      <alignment horizontal="center"/>
      <protection locked="0"/>
    </xf>
    <xf numFmtId="0" fontId="11" fillId="4" borderId="0" xfId="0" quotePrefix="1" applyFont="1" applyFill="1" applyBorder="1" applyAlignment="1">
      <alignment horizontal="left" vertical="top" wrapText="1"/>
    </xf>
    <xf numFmtId="0" fontId="5" fillId="6" borderId="0" xfId="0" applyFont="1" applyFill="1" applyAlignment="1">
      <alignment horizontal="left" wrapText="1"/>
    </xf>
    <xf numFmtId="0" fontId="11" fillId="4" borderId="0" xfId="0" quotePrefix="1" applyFont="1" applyFill="1" applyBorder="1" applyAlignment="1">
      <alignment horizontal="left" wrapText="1"/>
    </xf>
    <xf numFmtId="0" fontId="40" fillId="6" borderId="14" xfId="0" applyFont="1" applyFill="1" applyBorder="1" applyAlignment="1">
      <alignment horizontal="center"/>
    </xf>
    <xf numFmtId="166" fontId="3" fillId="6" borderId="4" xfId="0" applyNumberFormat="1" applyFont="1" applyFill="1" applyBorder="1" applyAlignment="1">
      <alignment horizontal="center"/>
    </xf>
    <xf numFmtId="166" fontId="3" fillId="6" borderId="5" xfId="0" applyNumberFormat="1" applyFont="1" applyFill="1" applyBorder="1" applyAlignment="1">
      <alignment horizontal="center"/>
    </xf>
    <xf numFmtId="0" fontId="5" fillId="6" borderId="0" xfId="0" applyFont="1" applyFill="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49" fontId="3" fillId="0" borderId="42" xfId="0" applyNumberFormat="1" applyFont="1" applyFill="1" applyBorder="1" applyAlignment="1" applyProtection="1">
      <alignment horizontal="center"/>
      <protection locked="0"/>
    </xf>
    <xf numFmtId="49" fontId="3" fillId="0" borderId="43" xfId="0" applyNumberFormat="1" applyFont="1" applyFill="1" applyBorder="1" applyAlignment="1" applyProtection="1">
      <alignment horizontal="center"/>
      <protection locked="0"/>
    </xf>
    <xf numFmtId="49" fontId="3" fillId="3" borderId="43" xfId="0" quotePrefix="1" applyNumberFormat="1" applyFont="1" applyFill="1" applyBorder="1" applyAlignment="1">
      <alignment horizontal="center"/>
    </xf>
    <xf numFmtId="0" fontId="5" fillId="6" borderId="22" xfId="0" applyFont="1" applyFill="1" applyBorder="1" applyAlignment="1">
      <alignment horizontal="left" wrapText="1"/>
    </xf>
    <xf numFmtId="0" fontId="5" fillId="6" borderId="23" xfId="0" applyFont="1" applyFill="1" applyBorder="1" applyAlignment="1">
      <alignment horizontal="left" wrapText="1"/>
    </xf>
    <xf numFmtId="0" fontId="5" fillId="6" borderId="24" xfId="0" applyFont="1" applyFill="1" applyBorder="1" applyAlignment="1">
      <alignment horizontal="left" wrapText="1"/>
    </xf>
    <xf numFmtId="0" fontId="5" fillId="6" borderId="22" xfId="0" applyFont="1" applyFill="1" applyBorder="1" applyAlignment="1">
      <alignment horizontal="left" vertical="top" wrapText="1"/>
    </xf>
    <xf numFmtId="0" fontId="5" fillId="6" borderId="23" xfId="0" applyFont="1" applyFill="1" applyBorder="1" applyAlignment="1">
      <alignment horizontal="left" vertical="top" wrapText="1"/>
    </xf>
    <xf numFmtId="0" fontId="5" fillId="6" borderId="24" xfId="0" applyFont="1" applyFill="1" applyBorder="1" applyAlignment="1">
      <alignment horizontal="left" vertical="top" wrapText="1"/>
    </xf>
    <xf numFmtId="0" fontId="10" fillId="6" borderId="17" xfId="0" applyFont="1" applyFill="1" applyBorder="1" applyAlignment="1">
      <alignment horizontal="center"/>
    </xf>
    <xf numFmtId="0" fontId="6" fillId="6" borderId="4" xfId="1" applyFill="1" applyBorder="1" applyAlignment="1" applyProtection="1">
      <alignment horizontal="center"/>
      <protection locked="0"/>
    </xf>
    <xf numFmtId="0" fontId="12" fillId="0" borderId="8"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0" borderId="11"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12" fillId="0" borderId="15" xfId="0" applyFont="1" applyBorder="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0" xfId="0" applyFont="1" applyBorder="1" applyAlignment="1">
      <alignment horizontal="left" wrapText="1"/>
    </xf>
    <xf numFmtId="0" fontId="3" fillId="0" borderId="12"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5" fillId="0" borderId="4" xfId="0" applyFont="1" applyFill="1" applyBorder="1" applyAlignment="1">
      <alignment horizontal="center" wrapText="1"/>
    </xf>
    <xf numFmtId="0" fontId="5" fillId="0" borderId="6" xfId="0" applyFont="1" applyFill="1" applyBorder="1" applyAlignment="1">
      <alignment horizontal="center" wrapText="1"/>
    </xf>
    <xf numFmtId="0" fontId="5" fillId="0" borderId="5" xfId="0" applyFont="1" applyFill="1" applyBorder="1" applyAlignment="1">
      <alignment horizontal="center" wrapText="1"/>
    </xf>
    <xf numFmtId="0" fontId="64" fillId="6" borderId="0" xfId="0" applyFont="1" applyFill="1" applyAlignment="1" applyProtection="1">
      <alignment horizontal="center" vertical="center" wrapText="1"/>
    </xf>
    <xf numFmtId="0" fontId="11" fillId="6" borderId="0" xfId="0" applyFont="1" applyFill="1" applyAlignment="1">
      <alignment horizontal="left" vertical="center" wrapText="1"/>
    </xf>
    <xf numFmtId="0" fontId="3" fillId="6" borderId="2" xfId="0" applyFont="1" applyFill="1" applyBorder="1" applyAlignment="1" applyProtection="1">
      <alignment horizontal="left" vertical="top" wrapText="1"/>
      <protection locked="0"/>
    </xf>
    <xf numFmtId="0" fontId="3" fillId="6" borderId="17" xfId="0" applyFont="1" applyFill="1" applyBorder="1" applyAlignment="1" applyProtection="1">
      <alignment horizontal="left" vertical="top" wrapText="1"/>
      <protection locked="0"/>
    </xf>
    <xf numFmtId="0" fontId="3" fillId="6" borderId="3" xfId="0" applyFont="1" applyFill="1" applyBorder="1" applyAlignment="1" applyProtection="1">
      <alignment horizontal="left" vertical="top" wrapText="1"/>
      <protection locked="0"/>
    </xf>
    <xf numFmtId="0" fontId="3" fillId="6" borderId="16"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3" fillId="6" borderId="18" xfId="0" applyFont="1" applyFill="1" applyBorder="1" applyAlignment="1" applyProtection="1">
      <alignment horizontal="left" vertical="top" wrapText="1"/>
      <protection locked="0"/>
    </xf>
    <xf numFmtId="0" fontId="3" fillId="6" borderId="19" xfId="0" applyFont="1" applyFill="1" applyBorder="1" applyAlignment="1" applyProtection="1">
      <alignment horizontal="left" vertical="top" wrapText="1"/>
      <protection locked="0"/>
    </xf>
    <xf numFmtId="0" fontId="3" fillId="6" borderId="20" xfId="0" applyFont="1" applyFill="1" applyBorder="1" applyAlignment="1" applyProtection="1">
      <alignment horizontal="left" vertical="top" wrapText="1"/>
      <protection locked="0"/>
    </xf>
    <xf numFmtId="0" fontId="3" fillId="6" borderId="21" xfId="0" applyFont="1" applyFill="1" applyBorder="1" applyAlignment="1" applyProtection="1">
      <alignment horizontal="left" vertical="top" wrapText="1"/>
      <protection locked="0"/>
    </xf>
    <xf numFmtId="0" fontId="74" fillId="6" borderId="0" xfId="0" applyFont="1" applyFill="1" applyAlignment="1" applyProtection="1">
      <alignment horizontal="left"/>
    </xf>
    <xf numFmtId="0" fontId="75" fillId="6" borderId="17" xfId="1" applyFont="1" applyFill="1" applyBorder="1" applyAlignment="1">
      <alignment horizontal="left"/>
    </xf>
    <xf numFmtId="0" fontId="75" fillId="6" borderId="3" xfId="1" applyFont="1" applyFill="1" applyBorder="1" applyAlignment="1">
      <alignment horizontal="left"/>
    </xf>
    <xf numFmtId="0" fontId="10" fillId="6" borderId="0" xfId="0" applyFont="1" applyFill="1" applyAlignment="1" applyProtection="1">
      <alignment horizontal="left"/>
    </xf>
    <xf numFmtId="0" fontId="10" fillId="6" borderId="0" xfId="0" applyFont="1" applyFill="1" applyAlignment="1" applyProtection="1">
      <alignment horizontal="right"/>
    </xf>
    <xf numFmtId="0" fontId="6" fillId="6" borderId="0" xfId="1" applyFill="1" applyAlignment="1" applyProtection="1">
      <alignment horizontal="left"/>
    </xf>
    <xf numFmtId="0" fontId="63" fillId="6" borderId="0" xfId="1" applyFont="1" applyFill="1" applyAlignment="1" applyProtection="1">
      <alignment horizontal="left"/>
    </xf>
    <xf numFmtId="49" fontId="3" fillId="6" borderId="4" xfId="0" applyNumberFormat="1" applyFont="1" applyFill="1" applyBorder="1" applyAlignment="1" applyProtection="1">
      <alignment horizontal="center" vertical="center" wrapText="1"/>
      <protection locked="0"/>
    </xf>
    <xf numFmtId="49" fontId="3" fillId="6" borderId="5" xfId="0" applyNumberFormat="1" applyFont="1" applyFill="1" applyBorder="1" applyAlignment="1" applyProtection="1">
      <alignment horizontal="center" vertical="center" wrapText="1"/>
      <protection locked="0"/>
    </xf>
    <xf numFmtId="0" fontId="36" fillId="6" borderId="0" xfId="0" applyFont="1" applyFill="1" applyBorder="1" applyAlignment="1">
      <alignment horizontal="center" vertical="top" wrapText="1"/>
    </xf>
    <xf numFmtId="0" fontId="36" fillId="6" borderId="12" xfId="0" applyFont="1" applyFill="1" applyBorder="1" applyAlignment="1">
      <alignment horizontal="center" vertical="top" wrapText="1"/>
    </xf>
    <xf numFmtId="0" fontId="28" fillId="6" borderId="22" xfId="0" applyFont="1" applyFill="1" applyBorder="1" applyAlignment="1">
      <alignment horizontal="center"/>
    </xf>
    <xf numFmtId="0" fontId="28" fillId="6" borderId="23" xfId="0" applyFont="1" applyFill="1" applyBorder="1" applyAlignment="1">
      <alignment horizontal="center"/>
    </xf>
    <xf numFmtId="0" fontId="28" fillId="6" borderId="24" xfId="0" applyFont="1" applyFill="1" applyBorder="1" applyAlignment="1">
      <alignment horizontal="center"/>
    </xf>
    <xf numFmtId="0" fontId="50" fillId="4" borderId="0" xfId="1" applyFont="1" applyFill="1" applyBorder="1" applyAlignment="1">
      <alignment horizontal="center"/>
    </xf>
    <xf numFmtId="0" fontId="11" fillId="4" borderId="0" xfId="0" quotePrefix="1" applyFont="1" applyFill="1" applyBorder="1" applyAlignment="1">
      <alignment horizontal="center" wrapText="1"/>
    </xf>
    <xf numFmtId="0" fontId="54" fillId="6" borderId="0" xfId="0" applyFont="1" applyFill="1" applyBorder="1" applyAlignment="1">
      <alignment horizontal="left" vertical="center" wrapText="1"/>
    </xf>
    <xf numFmtId="0" fontId="5" fillId="6" borderId="0" xfId="0" applyFont="1" applyFill="1" applyAlignment="1">
      <alignment horizontal="center"/>
    </xf>
    <xf numFmtId="0" fontId="11" fillId="3" borderId="22" xfId="0" applyFont="1" applyFill="1" applyBorder="1" applyAlignment="1" applyProtection="1">
      <alignment horizontal="left" vertical="top" wrapText="1"/>
    </xf>
    <xf numFmtId="0" fontId="11" fillId="3" borderId="23" xfId="0" applyFont="1" applyFill="1" applyBorder="1" applyAlignment="1" applyProtection="1">
      <alignment horizontal="left" vertical="top" wrapText="1"/>
    </xf>
    <xf numFmtId="0" fontId="11" fillId="3" borderId="24" xfId="0" applyFont="1" applyFill="1" applyBorder="1" applyAlignment="1" applyProtection="1">
      <alignment horizontal="left" vertical="top" wrapText="1"/>
    </xf>
    <xf numFmtId="0" fontId="15" fillId="6" borderId="0" xfId="0" applyFont="1" applyFill="1" applyBorder="1" applyAlignment="1">
      <alignment horizontal="center"/>
    </xf>
    <xf numFmtId="0" fontId="5" fillId="6" borderId="0" xfId="0" applyFont="1" applyFill="1" applyBorder="1" applyAlignment="1">
      <alignment horizontal="left"/>
    </xf>
    <xf numFmtId="165" fontId="11" fillId="4" borderId="0" xfId="0" applyNumberFormat="1" applyFont="1" applyFill="1" applyBorder="1" applyAlignment="1">
      <alignment horizontal="center"/>
    </xf>
    <xf numFmtId="165" fontId="3" fillId="0" borderId="4" xfId="0" applyNumberFormat="1" applyFont="1" applyFill="1" applyBorder="1" applyAlignment="1" applyProtection="1">
      <alignment horizontal="center"/>
      <protection locked="0"/>
    </xf>
    <xf numFmtId="165" fontId="3" fillId="0" borderId="5" xfId="0" applyNumberFormat="1" applyFont="1" applyFill="1" applyBorder="1" applyAlignment="1" applyProtection="1">
      <alignment horizontal="center"/>
      <protection locked="0"/>
    </xf>
    <xf numFmtId="0" fontId="5" fillId="6" borderId="0" xfId="0" applyFont="1" applyFill="1" applyAlignment="1">
      <alignment horizontal="left" vertical="center"/>
    </xf>
    <xf numFmtId="0" fontId="3" fillId="0" borderId="0" xfId="0" applyFont="1" applyFill="1" applyBorder="1" applyAlignment="1">
      <alignment horizontal="center"/>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3" fillId="3" borderId="10" xfId="0" applyFont="1" applyFill="1" applyBorder="1" applyAlignment="1" applyProtection="1">
      <alignment horizontal="left" vertical="top" wrapText="1"/>
    </xf>
    <xf numFmtId="0" fontId="3" fillId="3" borderId="11"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3" borderId="12" xfId="0" applyFont="1" applyFill="1" applyBorder="1" applyAlignment="1" applyProtection="1">
      <alignment horizontal="left" vertical="top" wrapText="1"/>
    </xf>
    <xf numFmtId="0" fontId="3" fillId="3" borderId="13" xfId="0" applyFont="1" applyFill="1" applyBorder="1" applyAlignment="1" applyProtection="1">
      <alignment horizontal="left" vertical="top" wrapText="1"/>
    </xf>
    <xf numFmtId="0" fontId="3" fillId="3" borderId="14" xfId="0" applyFont="1" applyFill="1" applyBorder="1" applyAlignment="1" applyProtection="1">
      <alignment horizontal="left" vertical="top" wrapText="1"/>
    </xf>
    <xf numFmtId="0" fontId="3" fillId="3" borderId="15" xfId="0" applyFont="1" applyFill="1" applyBorder="1" applyAlignment="1" applyProtection="1">
      <alignment horizontal="left" vertical="top" wrapText="1"/>
    </xf>
    <xf numFmtId="0" fontId="41" fillId="3" borderId="8" xfId="0" applyFont="1" applyFill="1" applyBorder="1" applyAlignment="1" applyProtection="1">
      <alignment horizontal="left" vertical="top" wrapText="1"/>
    </xf>
    <xf numFmtId="0" fontId="41" fillId="3" borderId="9" xfId="0" applyFont="1" applyFill="1" applyBorder="1" applyAlignment="1" applyProtection="1">
      <alignment horizontal="left" vertical="top" wrapText="1"/>
    </xf>
    <xf numFmtId="0" fontId="41" fillId="3" borderId="10" xfId="0" applyFont="1" applyFill="1" applyBorder="1" applyAlignment="1" applyProtection="1">
      <alignment horizontal="left" vertical="top" wrapText="1"/>
    </xf>
    <xf numFmtId="0" fontId="41" fillId="3" borderId="11" xfId="0" applyFont="1" applyFill="1" applyBorder="1" applyAlignment="1" applyProtection="1">
      <alignment horizontal="left" vertical="top" wrapText="1"/>
    </xf>
    <xf numFmtId="0" fontId="41" fillId="3" borderId="0" xfId="0" applyFont="1" applyFill="1" applyBorder="1" applyAlignment="1" applyProtection="1">
      <alignment horizontal="left" vertical="top" wrapText="1"/>
    </xf>
    <xf numFmtId="0" fontId="41" fillId="3" borderId="12" xfId="0" applyFont="1" applyFill="1" applyBorder="1" applyAlignment="1" applyProtection="1">
      <alignment horizontal="left" vertical="top" wrapText="1"/>
    </xf>
    <xf numFmtId="0" fontId="41" fillId="3" borderId="13" xfId="0" applyFont="1" applyFill="1" applyBorder="1" applyAlignment="1" applyProtection="1">
      <alignment horizontal="left" vertical="top" wrapText="1"/>
    </xf>
    <xf numFmtId="0" fontId="41" fillId="3" borderId="14" xfId="0" applyFont="1" applyFill="1" applyBorder="1" applyAlignment="1" applyProtection="1">
      <alignment horizontal="left" vertical="top" wrapText="1"/>
    </xf>
    <xf numFmtId="0" fontId="41" fillId="3" borderId="15" xfId="0" applyFont="1" applyFill="1" applyBorder="1" applyAlignment="1" applyProtection="1">
      <alignment horizontal="left" vertical="top" wrapText="1"/>
    </xf>
    <xf numFmtId="0" fontId="10" fillId="6" borderId="0" xfId="0" applyFont="1" applyFill="1" applyBorder="1" applyAlignment="1">
      <alignment horizontal="center" wrapText="1"/>
    </xf>
    <xf numFmtId="165" fontId="11" fillId="6" borderId="4" xfId="0" applyNumberFormat="1" applyFont="1" applyFill="1" applyBorder="1" applyAlignment="1" applyProtection="1">
      <alignment horizontal="center"/>
      <protection locked="0"/>
    </xf>
    <xf numFmtId="165" fontId="11" fillId="6" borderId="6" xfId="0" applyNumberFormat="1" applyFont="1" applyFill="1" applyBorder="1" applyAlignment="1" applyProtection="1">
      <alignment horizontal="center"/>
      <protection locked="0"/>
    </xf>
    <xf numFmtId="165" fontId="11" fillId="6" borderId="5" xfId="0" applyNumberFormat="1" applyFont="1" applyFill="1" applyBorder="1" applyAlignment="1" applyProtection="1">
      <alignment horizontal="center"/>
      <protection locked="0"/>
    </xf>
    <xf numFmtId="164" fontId="3" fillId="6" borderId="4" xfId="0" applyNumberFormat="1" applyFont="1" applyFill="1" applyBorder="1" applyAlignment="1" applyProtection="1">
      <alignment horizontal="center"/>
      <protection locked="0"/>
    </xf>
    <xf numFmtId="164" fontId="3" fillId="6" borderId="6" xfId="0" applyNumberFormat="1" applyFont="1" applyFill="1" applyBorder="1" applyAlignment="1" applyProtection="1">
      <alignment horizontal="center"/>
      <protection locked="0"/>
    </xf>
    <xf numFmtId="164" fontId="3" fillId="6" borderId="5" xfId="0" applyNumberFormat="1" applyFont="1" applyFill="1" applyBorder="1" applyAlignment="1" applyProtection="1">
      <alignment horizontal="center"/>
      <protection locked="0"/>
    </xf>
    <xf numFmtId="0" fontId="10" fillId="6" borderId="0" xfId="0" applyFont="1" applyFill="1" applyBorder="1" applyAlignment="1">
      <alignment horizontal="center"/>
    </xf>
    <xf numFmtId="0" fontId="3" fillId="3" borderId="0" xfId="0" quotePrefix="1" applyFont="1" applyFill="1" applyBorder="1" applyAlignment="1" applyProtection="1">
      <alignment horizontal="center"/>
    </xf>
    <xf numFmtId="0" fontId="3" fillId="3" borderId="0" xfId="0" applyFont="1" applyFill="1" applyBorder="1" applyAlignment="1" applyProtection="1">
      <alignment horizontal="center"/>
    </xf>
    <xf numFmtId="0" fontId="3" fillId="6" borderId="0" xfId="0" applyFont="1" applyFill="1" applyBorder="1" applyAlignment="1">
      <alignment horizontal="left"/>
    </xf>
    <xf numFmtId="168" fontId="40" fillId="3" borderId="0" xfId="0" applyNumberFormat="1" applyFont="1" applyFill="1" applyBorder="1" applyAlignment="1" applyProtection="1">
      <alignment horizontal="right"/>
    </xf>
    <xf numFmtId="0" fontId="6" fillId="6" borderId="0" xfId="1" applyFill="1" applyBorder="1" applyAlignment="1">
      <alignment horizontal="center"/>
    </xf>
    <xf numFmtId="0" fontId="4" fillId="6" borderId="0" xfId="0" applyFont="1" applyFill="1" applyAlignment="1">
      <alignment horizontal="left" vertical="top"/>
    </xf>
    <xf numFmtId="0" fontId="12" fillId="6" borderId="0" xfId="0" applyFont="1" applyFill="1" applyBorder="1" applyAlignment="1">
      <alignment horizontal="center" vertical="center" wrapText="1"/>
    </xf>
    <xf numFmtId="0" fontId="10" fillId="6" borderId="6" xfId="0" applyFont="1" applyFill="1" applyBorder="1" applyAlignment="1">
      <alignment horizontal="center"/>
    </xf>
    <xf numFmtId="164" fontId="10" fillId="6" borderId="0" xfId="0" applyNumberFormat="1" applyFont="1" applyFill="1" applyBorder="1" applyAlignment="1">
      <alignment horizontal="center"/>
    </xf>
    <xf numFmtId="0" fontId="3" fillId="6" borderId="0" xfId="0" applyFont="1" applyFill="1" applyAlignment="1">
      <alignment horizontal="left" vertical="center" wrapText="1"/>
    </xf>
    <xf numFmtId="0" fontId="5" fillId="6" borderId="68" xfId="0" applyFont="1" applyFill="1" applyBorder="1" applyAlignment="1">
      <alignment horizontal="left" wrapText="1"/>
    </xf>
    <xf numFmtId="0" fontId="5" fillId="6" borderId="69" xfId="0" applyFont="1" applyFill="1" applyBorder="1" applyAlignment="1">
      <alignment horizontal="left" wrapText="1"/>
    </xf>
    <xf numFmtId="0" fontId="5" fillId="6" borderId="70" xfId="0" applyFont="1" applyFill="1" applyBorder="1" applyAlignment="1">
      <alignment horizontal="left" wrapText="1"/>
    </xf>
    <xf numFmtId="0" fontId="5" fillId="6" borderId="71" xfId="0" applyFont="1" applyFill="1" applyBorder="1" applyAlignment="1">
      <alignment horizontal="left" wrapText="1"/>
    </xf>
    <xf numFmtId="0" fontId="5" fillId="6" borderId="0" xfId="0" applyFont="1" applyFill="1" applyBorder="1" applyAlignment="1">
      <alignment horizontal="left" wrapText="1"/>
    </xf>
    <xf numFmtId="0" fontId="5" fillId="6" borderId="72" xfId="0" applyFont="1" applyFill="1" applyBorder="1" applyAlignment="1">
      <alignment horizontal="left" wrapText="1"/>
    </xf>
    <xf numFmtId="0" fontId="3" fillId="6" borderId="2" xfId="0" applyFont="1" applyFill="1" applyBorder="1" applyAlignment="1" applyProtection="1">
      <alignment horizontal="center"/>
      <protection locked="0"/>
    </xf>
    <xf numFmtId="0" fontId="3" fillId="6" borderId="3" xfId="0" applyFont="1" applyFill="1" applyBorder="1" applyAlignment="1" applyProtection="1">
      <alignment horizontal="center"/>
      <protection locked="0"/>
    </xf>
    <xf numFmtId="0" fontId="1" fillId="2" borderId="0" xfId="0" applyFont="1" applyFill="1" applyBorder="1" applyAlignment="1">
      <alignment horizontal="center" vertical="center" wrapText="1"/>
    </xf>
    <xf numFmtId="0" fontId="3" fillId="6" borderId="31" xfId="0" applyFont="1" applyFill="1" applyBorder="1" applyAlignment="1" applyProtection="1">
      <alignment horizontal="center"/>
      <protection locked="0"/>
    </xf>
    <xf numFmtId="0" fontId="3" fillId="6" borderId="23" xfId="0" applyFont="1" applyFill="1" applyBorder="1" applyAlignment="1" applyProtection="1">
      <alignment horizontal="center"/>
      <protection locked="0"/>
    </xf>
    <xf numFmtId="0" fontId="3" fillId="6" borderId="32" xfId="0" applyFont="1" applyFill="1" applyBorder="1" applyAlignment="1" applyProtection="1">
      <alignment horizontal="center"/>
      <protection locked="0"/>
    </xf>
    <xf numFmtId="49" fontId="5" fillId="6" borderId="33" xfId="0" applyNumberFormat="1" applyFont="1" applyFill="1" applyBorder="1" applyAlignment="1" applyProtection="1">
      <alignment horizontal="center"/>
      <protection locked="0"/>
    </xf>
    <xf numFmtId="49" fontId="5" fillId="6" borderId="34" xfId="0" applyNumberFormat="1" applyFont="1" applyFill="1" applyBorder="1" applyAlignment="1" applyProtection="1">
      <alignment horizontal="center"/>
      <protection locked="0"/>
    </xf>
    <xf numFmtId="49" fontId="5" fillId="6" borderId="35" xfId="0" applyNumberFormat="1" applyFont="1" applyFill="1" applyBorder="1" applyAlignment="1" applyProtection="1">
      <alignment horizontal="center"/>
      <protection locked="0"/>
    </xf>
    <xf numFmtId="0" fontId="3" fillId="6" borderId="28" xfId="0" applyFont="1" applyFill="1" applyBorder="1" applyAlignment="1" applyProtection="1">
      <alignment horizontal="center"/>
      <protection locked="0"/>
    </xf>
    <xf numFmtId="0" fontId="3" fillId="6" borderId="29" xfId="0" applyFont="1" applyFill="1" applyBorder="1" applyAlignment="1" applyProtection="1">
      <alignment horizontal="center"/>
      <protection locked="0"/>
    </xf>
    <xf numFmtId="0" fontId="3" fillId="6" borderId="30"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5" fillId="6" borderId="18" xfId="0" applyFont="1" applyFill="1" applyBorder="1" applyAlignment="1">
      <alignment horizontal="left"/>
    </xf>
    <xf numFmtId="0" fontId="20" fillId="6" borderId="0" xfId="0" applyFont="1" applyFill="1" applyAlignment="1">
      <alignment horizontal="left" vertical="center" wrapText="1"/>
    </xf>
    <xf numFmtId="0" fontId="19" fillId="6" borderId="0" xfId="0" applyFont="1" applyFill="1" applyAlignment="1">
      <alignment horizontal="left" wrapText="1"/>
    </xf>
    <xf numFmtId="0" fontId="31" fillId="6" borderId="0" xfId="0" applyFont="1" applyFill="1" applyAlignment="1">
      <alignment horizontal="center" vertical="center"/>
    </xf>
    <xf numFmtId="0" fontId="31" fillId="6" borderId="0" xfId="0" applyFont="1" applyFill="1" applyBorder="1" applyAlignment="1">
      <alignment horizontal="center" vertical="center"/>
    </xf>
    <xf numFmtId="0" fontId="5" fillId="6" borderId="0" xfId="0" applyFont="1" applyFill="1" applyAlignment="1">
      <alignment horizontal="center" vertical="center" wrapText="1"/>
    </xf>
    <xf numFmtId="0" fontId="29" fillId="0" borderId="0" xfId="0" applyFont="1" applyAlignment="1">
      <alignment horizontal="center" wrapText="1"/>
    </xf>
    <xf numFmtId="0" fontId="6" fillId="6" borderId="0" xfId="1" applyFill="1" applyAlignment="1">
      <alignment horizontal="center" wrapText="1"/>
    </xf>
    <xf numFmtId="0" fontId="3" fillId="6" borderId="25" xfId="0" applyFont="1" applyFill="1" applyBorder="1" applyAlignment="1" applyProtection="1">
      <alignment horizontal="center" vertical="center"/>
      <protection locked="0"/>
    </xf>
    <xf numFmtId="0" fontId="3" fillId="6" borderId="26" xfId="0" applyFont="1" applyFill="1" applyBorder="1" applyAlignment="1" applyProtection="1">
      <alignment horizontal="center" vertical="center"/>
      <protection locked="0"/>
    </xf>
    <xf numFmtId="0" fontId="3" fillId="0" borderId="2" xfId="0" applyFont="1" applyFill="1" applyBorder="1" applyAlignment="1" applyProtection="1">
      <alignment horizontal="left" vertical="top"/>
      <protection locked="0"/>
    </xf>
    <xf numFmtId="0" fontId="3" fillId="0" borderId="17" xfId="0" applyFont="1" applyFill="1" applyBorder="1" applyAlignment="1" applyProtection="1">
      <alignment horizontal="left" vertical="top"/>
      <protection locked="0"/>
    </xf>
    <xf numFmtId="0" fontId="3" fillId="0" borderId="3" xfId="0" applyFont="1" applyFill="1" applyBorder="1" applyAlignment="1" applyProtection="1">
      <alignment horizontal="left" vertical="top"/>
      <protection locked="0"/>
    </xf>
    <xf numFmtId="0" fontId="3" fillId="0" borderId="16"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 fillId="0" borderId="18" xfId="0" applyFont="1" applyFill="1" applyBorder="1" applyAlignment="1" applyProtection="1">
      <alignment horizontal="left" vertical="top"/>
      <protection locked="0"/>
    </xf>
    <xf numFmtId="0" fontId="3" fillId="0" borderId="19" xfId="0" applyFont="1" applyFill="1" applyBorder="1" applyAlignment="1" applyProtection="1">
      <alignment horizontal="left" vertical="top"/>
      <protection locked="0"/>
    </xf>
    <xf numFmtId="0" fontId="3" fillId="0" borderId="20" xfId="0" applyFont="1" applyFill="1" applyBorder="1" applyAlignment="1" applyProtection="1">
      <alignment horizontal="left" vertical="top"/>
      <protection locked="0"/>
    </xf>
    <xf numFmtId="0" fontId="3" fillId="0" borderId="21" xfId="0" applyFont="1" applyFill="1" applyBorder="1" applyAlignment="1" applyProtection="1">
      <alignment horizontal="left" vertical="top"/>
      <protection locked="0"/>
    </xf>
    <xf numFmtId="0" fontId="6" fillId="6" borderId="74" xfId="1" applyFill="1" applyBorder="1" applyAlignment="1">
      <alignment horizontal="center" vertical="top" wrapText="1"/>
    </xf>
    <xf numFmtId="0" fontId="6" fillId="6" borderId="75" xfId="1" applyFill="1" applyBorder="1" applyAlignment="1">
      <alignment horizontal="center" vertical="top" wrapText="1"/>
    </xf>
    <xf numFmtId="0" fontId="0" fillId="6" borderId="73" xfId="0" applyFill="1" applyBorder="1" applyAlignment="1">
      <alignment horizontal="center" vertical="top"/>
    </xf>
    <xf numFmtId="0" fontId="0" fillId="6" borderId="74" xfId="0" applyFill="1" applyBorder="1" applyAlignment="1">
      <alignment horizontal="center" vertical="top"/>
    </xf>
    <xf numFmtId="0" fontId="3" fillId="6" borderId="27" xfId="0" applyFont="1" applyFill="1" applyBorder="1" applyAlignment="1" applyProtection="1">
      <alignment horizontal="center" vertical="center"/>
      <protection locked="0"/>
    </xf>
    <xf numFmtId="0" fontId="21" fillId="6" borderId="0" xfId="0" applyFont="1" applyFill="1" applyAlignment="1">
      <alignment horizontal="center" wrapText="1"/>
    </xf>
    <xf numFmtId="0" fontId="5" fillId="6" borderId="0" xfId="0" applyFont="1" applyFill="1" applyAlignment="1">
      <alignment horizontal="center" vertical="center"/>
    </xf>
    <xf numFmtId="0" fontId="54" fillId="6" borderId="0" xfId="0" applyFont="1" applyFill="1" applyAlignment="1">
      <alignment horizontal="center" vertical="center" wrapText="1"/>
    </xf>
    <xf numFmtId="0" fontId="54" fillId="6" borderId="0" xfId="0" applyFont="1" applyFill="1" applyBorder="1" applyAlignment="1">
      <alignment horizontal="center" vertical="center" wrapText="1"/>
    </xf>
    <xf numFmtId="0" fontId="5" fillId="18" borderId="0" xfId="0" applyFont="1" applyFill="1" applyBorder="1" applyAlignment="1">
      <alignment horizontal="left" vertical="center"/>
    </xf>
    <xf numFmtId="0" fontId="5" fillId="6" borderId="0" xfId="0" applyFont="1" applyFill="1" applyAlignment="1" applyProtection="1">
      <alignment horizontal="left" wrapText="1"/>
    </xf>
    <xf numFmtId="0" fontId="3" fillId="6" borderId="2" xfId="0" quotePrefix="1" applyFont="1" applyFill="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3" fillId="6" borderId="19"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0" fontId="81" fillId="3" borderId="0" xfId="0" applyFont="1" applyFill="1" applyAlignment="1">
      <alignment horizontal="left" vertical="top" wrapText="1"/>
    </xf>
    <xf numFmtId="0" fontId="67" fillId="0" borderId="59" xfId="0" applyFont="1" applyBorder="1" applyAlignment="1">
      <alignment horizontal="center" vertical="center" wrapText="1"/>
    </xf>
    <xf numFmtId="0" fontId="67" fillId="0" borderId="60" xfId="0" applyFont="1" applyBorder="1" applyAlignment="1">
      <alignment horizontal="center" vertical="center" wrapText="1"/>
    </xf>
    <xf numFmtId="0" fontId="67" fillId="0" borderId="61" xfId="0" applyFont="1" applyBorder="1" applyAlignment="1">
      <alignment horizontal="center" vertical="center" wrapText="1"/>
    </xf>
    <xf numFmtId="0" fontId="67" fillId="0" borderId="62"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63" xfId="0" applyFont="1" applyBorder="1" applyAlignment="1">
      <alignment horizontal="center" vertical="center" wrapText="1"/>
    </xf>
    <xf numFmtId="0" fontId="67" fillId="0" borderId="65" xfId="0" applyFont="1" applyBorder="1" applyAlignment="1">
      <alignment horizontal="center" vertical="center" wrapText="1"/>
    </xf>
    <xf numFmtId="0" fontId="67" fillId="0" borderId="66" xfId="0" applyFont="1" applyBorder="1" applyAlignment="1">
      <alignment horizontal="center" vertical="center" wrapText="1"/>
    </xf>
    <xf numFmtId="0" fontId="67" fillId="0" borderId="67" xfId="0" applyFont="1"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165" fontId="25" fillId="0" borderId="59" xfId="0" applyNumberFormat="1" applyFont="1" applyBorder="1" applyAlignment="1" applyProtection="1">
      <alignment horizontal="left" vertical="top" wrapText="1"/>
      <protection locked="0"/>
    </xf>
    <xf numFmtId="165" fontId="25" fillId="0" borderId="60" xfId="0" applyNumberFormat="1" applyFont="1" applyBorder="1" applyAlignment="1" applyProtection="1">
      <alignment horizontal="left" vertical="top" wrapText="1"/>
      <protection locked="0"/>
    </xf>
    <xf numFmtId="165" fontId="25" fillId="0" borderId="61" xfId="0" applyNumberFormat="1" applyFont="1" applyBorder="1" applyAlignment="1" applyProtection="1">
      <alignment horizontal="left" vertical="top" wrapText="1"/>
      <protection locked="0"/>
    </xf>
    <xf numFmtId="165" fontId="25" fillId="0" borderId="62" xfId="0" applyNumberFormat="1" applyFont="1" applyBorder="1" applyAlignment="1" applyProtection="1">
      <alignment horizontal="left" vertical="top" wrapText="1"/>
      <protection locked="0"/>
    </xf>
    <xf numFmtId="165" fontId="25" fillId="0" borderId="0" xfId="0" applyNumberFormat="1" applyFont="1" applyBorder="1" applyAlignment="1" applyProtection="1">
      <alignment horizontal="left" vertical="top" wrapText="1"/>
      <protection locked="0"/>
    </xf>
    <xf numFmtId="165" fontId="25" fillId="0" borderId="63" xfId="0" applyNumberFormat="1" applyFont="1" applyBorder="1" applyAlignment="1" applyProtection="1">
      <alignment horizontal="left" vertical="top" wrapText="1"/>
      <protection locked="0"/>
    </xf>
    <xf numFmtId="165" fontId="25" fillId="0" borderId="65" xfId="0" applyNumberFormat="1" applyFont="1" applyBorder="1" applyAlignment="1" applyProtection="1">
      <alignment horizontal="left" vertical="top" wrapText="1"/>
      <protection locked="0"/>
    </xf>
    <xf numFmtId="165" fontId="25" fillId="0" borderId="66" xfId="0" applyNumberFormat="1" applyFont="1" applyBorder="1" applyAlignment="1" applyProtection="1">
      <alignment horizontal="left" vertical="top" wrapText="1"/>
      <protection locked="0"/>
    </xf>
    <xf numFmtId="165" fontId="25" fillId="0" borderId="67" xfId="0" applyNumberFormat="1" applyFont="1" applyBorder="1" applyAlignment="1" applyProtection="1">
      <alignment horizontal="left" vertical="top" wrapText="1"/>
      <protection locked="0"/>
    </xf>
    <xf numFmtId="0" fontId="44" fillId="0" borderId="7" xfId="0" applyNumberFormat="1" applyFont="1" applyBorder="1" applyAlignment="1">
      <alignment horizontal="center"/>
    </xf>
    <xf numFmtId="0" fontId="0" fillId="0" borderId="7" xfId="0" applyNumberFormat="1" applyBorder="1" applyAlignment="1">
      <alignment horizontal="center"/>
    </xf>
    <xf numFmtId="0" fontId="6" fillId="0" borderId="7" xfId="1" applyNumberFormat="1" applyBorder="1" applyAlignment="1">
      <alignment horizontal="center"/>
    </xf>
    <xf numFmtId="0" fontId="25" fillId="0" borderId="0" xfId="0" applyNumberFormat="1" applyFont="1" applyBorder="1" applyAlignment="1">
      <alignment horizontal="center"/>
    </xf>
    <xf numFmtId="168" fontId="0" fillId="0" borderId="7" xfId="0" applyNumberFormat="1" applyBorder="1" applyAlignment="1">
      <alignment horizontal="center"/>
    </xf>
    <xf numFmtId="0" fontId="16" fillId="0" borderId="0" xfId="0" applyFont="1" applyAlignment="1">
      <alignment horizontal="right"/>
    </xf>
    <xf numFmtId="0" fontId="16" fillId="0" borderId="0" xfId="0" applyFont="1" applyAlignment="1">
      <alignment horizontal="left"/>
    </xf>
    <xf numFmtId="0" fontId="44" fillId="0" borderId="0" xfId="0" applyFont="1" applyAlignment="1">
      <alignment horizontal="left"/>
    </xf>
    <xf numFmtId="0" fontId="22" fillId="0" borderId="0" xfId="0" applyFont="1" applyAlignment="1">
      <alignment horizontal="right"/>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0"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left" vertical="top" wrapText="1"/>
    </xf>
    <xf numFmtId="0" fontId="19" fillId="0" borderId="8" xfId="0" applyFont="1" applyBorder="1" applyAlignment="1" applyProtection="1">
      <alignment horizontal="left" vertical="top" wrapText="1"/>
    </xf>
    <xf numFmtId="0" fontId="19" fillId="0" borderId="9" xfId="0" applyFont="1" applyBorder="1" applyAlignment="1" applyProtection="1">
      <alignment horizontal="left" vertical="top" wrapText="1"/>
    </xf>
    <xf numFmtId="0" fontId="19" fillId="0" borderId="10" xfId="0" applyFont="1" applyBorder="1" applyAlignment="1" applyProtection="1">
      <alignment horizontal="left" vertical="top" wrapText="1"/>
    </xf>
    <xf numFmtId="0" fontId="19" fillId="0" borderId="11"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12" xfId="0" applyFont="1" applyBorder="1" applyAlignment="1" applyProtection="1">
      <alignment horizontal="left" vertical="top" wrapText="1"/>
    </xf>
    <xf numFmtId="0" fontId="19" fillId="0" borderId="13" xfId="0" applyFont="1" applyBorder="1" applyAlignment="1" applyProtection="1">
      <alignment horizontal="left" vertical="top" wrapText="1"/>
    </xf>
    <xf numFmtId="0" fontId="19" fillId="0" borderId="14" xfId="0" applyFont="1" applyBorder="1" applyAlignment="1" applyProtection="1">
      <alignment horizontal="left" vertical="top" wrapText="1"/>
    </xf>
    <xf numFmtId="0" fontId="19" fillId="0" borderId="15" xfId="0" applyFont="1" applyBorder="1" applyAlignment="1" applyProtection="1">
      <alignment horizontal="left" vertical="top" wrapText="1"/>
    </xf>
    <xf numFmtId="0" fontId="0" fillId="0" borderId="2"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9" fillId="0" borderId="2" xfId="0" applyFont="1" applyBorder="1" applyAlignment="1" applyProtection="1">
      <alignment horizontal="left" vertical="top" wrapText="1"/>
    </xf>
    <xf numFmtId="0" fontId="19" fillId="0" borderId="17"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16" xfId="0" applyFont="1" applyBorder="1" applyAlignment="1" applyProtection="1">
      <alignment horizontal="left" vertical="top" wrapText="1"/>
    </xf>
    <xf numFmtId="0" fontId="19" fillId="0" borderId="18" xfId="0" applyFont="1" applyBorder="1" applyAlignment="1" applyProtection="1">
      <alignment horizontal="left" vertical="top" wrapText="1"/>
    </xf>
    <xf numFmtId="0" fontId="19" fillId="0" borderId="19" xfId="0" applyFont="1" applyBorder="1" applyAlignment="1" applyProtection="1">
      <alignment horizontal="left" vertical="top" wrapText="1"/>
    </xf>
    <xf numFmtId="0" fontId="19" fillId="0" borderId="20" xfId="0" applyFont="1" applyBorder="1" applyAlignment="1" applyProtection="1">
      <alignment horizontal="left" vertical="top" wrapText="1"/>
    </xf>
    <xf numFmtId="0" fontId="19" fillId="0" borderId="21" xfId="0" applyFont="1" applyBorder="1" applyAlignment="1" applyProtection="1">
      <alignment horizontal="left" vertical="top" wrapText="1"/>
    </xf>
    <xf numFmtId="0" fontId="0" fillId="0" borderId="46"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48" xfId="0" applyBorder="1" applyAlignment="1">
      <alignment horizontal="center" vertical="top" wrapText="1"/>
    </xf>
    <xf numFmtId="0" fontId="0" fillId="0" borderId="49" xfId="0" applyBorder="1" applyAlignment="1">
      <alignment horizontal="center" vertical="top" wrapText="1"/>
    </xf>
    <xf numFmtId="0" fontId="0" fillId="0" borderId="50" xfId="0" applyBorder="1" applyAlignment="1">
      <alignment horizontal="center" vertical="top" wrapText="1"/>
    </xf>
    <xf numFmtId="0" fontId="0" fillId="0" borderId="54" xfId="0" applyBorder="1" applyAlignment="1">
      <alignment horizontal="center" vertical="top" wrapText="1"/>
    </xf>
    <xf numFmtId="0" fontId="0" fillId="0" borderId="0" xfId="0" applyBorder="1" applyAlignment="1">
      <alignment horizontal="center" vertical="top" wrapText="1"/>
    </xf>
    <xf numFmtId="0" fontId="0" fillId="0" borderId="55" xfId="0" applyBorder="1" applyAlignment="1">
      <alignment horizontal="center" vertical="top" wrapText="1"/>
    </xf>
    <xf numFmtId="0" fontId="0" fillId="0" borderId="51" xfId="0" applyBorder="1" applyAlignment="1">
      <alignment horizontal="center" vertical="top" wrapText="1"/>
    </xf>
    <xf numFmtId="0" fontId="0" fillId="0" borderId="52" xfId="0" applyBorder="1" applyAlignment="1">
      <alignment horizontal="center" vertical="top" wrapText="1"/>
    </xf>
    <xf numFmtId="0" fontId="0" fillId="0" borderId="53" xfId="0" applyBorder="1" applyAlignment="1">
      <alignment horizontal="center" vertical="top" wrapText="1"/>
    </xf>
    <xf numFmtId="0" fontId="0" fillId="0" borderId="4" xfId="0" applyBorder="1" applyAlignment="1" applyProtection="1">
      <alignment horizontal="left"/>
    </xf>
    <xf numFmtId="0" fontId="0" fillId="0" borderId="6" xfId="0" applyBorder="1" applyAlignment="1" applyProtection="1">
      <alignment horizontal="left"/>
    </xf>
    <xf numFmtId="0" fontId="0" fillId="0" borderId="5" xfId="0" applyBorder="1" applyAlignment="1" applyProtection="1">
      <alignment horizontal="left"/>
    </xf>
    <xf numFmtId="0" fontId="65" fillId="18" borderId="0" xfId="1" applyFont="1" applyFill="1" applyAlignment="1">
      <alignment horizontal="center"/>
    </xf>
    <xf numFmtId="0" fontId="20" fillId="0" borderId="4" xfId="0" applyFont="1" applyFill="1" applyBorder="1" applyAlignment="1">
      <alignment horizontal="center"/>
    </xf>
    <xf numFmtId="0" fontId="20" fillId="0" borderId="6" xfId="0" applyFont="1" applyFill="1" applyBorder="1" applyAlignment="1">
      <alignment horizontal="center"/>
    </xf>
    <xf numFmtId="0" fontId="20" fillId="0" borderId="5" xfId="0" applyFont="1" applyFill="1" applyBorder="1" applyAlignment="1">
      <alignment horizontal="center"/>
    </xf>
    <xf numFmtId="0" fontId="75" fillId="0" borderId="60" xfId="1" applyFont="1" applyFill="1" applyBorder="1" applyAlignment="1" applyProtection="1">
      <alignment horizont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20" fillId="0" borderId="4" xfId="0" applyFont="1" applyBorder="1" applyAlignment="1">
      <alignment horizontal="center"/>
    </xf>
    <xf numFmtId="0" fontId="20" fillId="0" borderId="6" xfId="0" applyFont="1" applyBorder="1" applyAlignment="1">
      <alignment horizontal="center"/>
    </xf>
    <xf numFmtId="0" fontId="20" fillId="0" borderId="5" xfId="0" applyFont="1" applyBorder="1" applyAlignment="1">
      <alignment horizontal="center"/>
    </xf>
    <xf numFmtId="0" fontId="25" fillId="0" borderId="56" xfId="0" applyFont="1" applyBorder="1" applyAlignment="1">
      <alignment horizontal="left" vertical="center"/>
    </xf>
    <xf numFmtId="0" fontId="25" fillId="0" borderId="57" xfId="0" applyFont="1" applyBorder="1" applyAlignment="1">
      <alignment horizontal="left" vertical="center"/>
    </xf>
    <xf numFmtId="0" fontId="25" fillId="0" borderId="58" xfId="0" applyFont="1" applyBorder="1" applyAlignment="1">
      <alignment horizontal="left" vertical="center"/>
    </xf>
    <xf numFmtId="0" fontId="25" fillId="0" borderId="56" xfId="0" applyNumberFormat="1" applyFont="1" applyBorder="1" applyAlignment="1">
      <alignment horizontal="left" vertical="center"/>
    </xf>
    <xf numFmtId="0" fontId="25" fillId="0" borderId="57" xfId="0" applyNumberFormat="1" applyFont="1" applyBorder="1" applyAlignment="1">
      <alignment horizontal="left" vertical="center"/>
    </xf>
    <xf numFmtId="0" fontId="25" fillId="0" borderId="58" xfId="0" applyNumberFormat="1" applyFont="1" applyBorder="1" applyAlignment="1">
      <alignment horizontal="left" vertical="center"/>
    </xf>
    <xf numFmtId="165" fontId="25" fillId="0" borderId="56" xfId="0" applyNumberFormat="1" applyFont="1" applyBorder="1" applyAlignment="1">
      <alignment horizontal="left" vertical="center"/>
    </xf>
    <xf numFmtId="0" fontId="70" fillId="0" borderId="0" xfId="0" applyFont="1" applyAlignment="1">
      <alignment horizontal="center"/>
    </xf>
    <xf numFmtId="0" fontId="25" fillId="0" borderId="59" xfId="0" applyNumberFormat="1" applyFont="1" applyFill="1" applyBorder="1" applyAlignment="1">
      <alignment horizontal="left" vertical="top" wrapText="1"/>
    </xf>
    <xf numFmtId="0" fontId="25" fillId="0" borderId="60" xfId="0" applyNumberFormat="1" applyFont="1" applyFill="1" applyBorder="1" applyAlignment="1">
      <alignment horizontal="left" vertical="top" wrapText="1"/>
    </xf>
    <xf numFmtId="0" fontId="25" fillId="0" borderId="61" xfId="0" applyNumberFormat="1" applyFont="1" applyFill="1" applyBorder="1" applyAlignment="1">
      <alignment horizontal="left" vertical="top" wrapText="1"/>
    </xf>
    <xf numFmtId="0" fontId="25" fillId="0" borderId="62" xfId="0" applyNumberFormat="1" applyFont="1" applyFill="1" applyBorder="1" applyAlignment="1">
      <alignment horizontal="left" vertical="top" wrapText="1"/>
    </xf>
    <xf numFmtId="0" fontId="25" fillId="0" borderId="0" xfId="0" applyNumberFormat="1" applyFont="1" applyFill="1" applyBorder="1" applyAlignment="1">
      <alignment horizontal="left" vertical="top" wrapText="1"/>
    </xf>
    <xf numFmtId="0" fontId="25" fillId="0" borderId="63" xfId="0" applyNumberFormat="1" applyFont="1" applyFill="1" applyBorder="1" applyAlignment="1">
      <alignment horizontal="left" vertical="top" wrapText="1"/>
    </xf>
    <xf numFmtId="0" fontId="25" fillId="0" borderId="65" xfId="0" applyNumberFormat="1" applyFont="1" applyFill="1" applyBorder="1" applyAlignment="1">
      <alignment horizontal="left" vertical="top" wrapText="1"/>
    </xf>
    <xf numFmtId="0" fontId="25" fillId="0" borderId="66" xfId="0" applyNumberFormat="1" applyFont="1" applyFill="1" applyBorder="1" applyAlignment="1">
      <alignment horizontal="left" vertical="top" wrapText="1"/>
    </xf>
    <xf numFmtId="0" fontId="25" fillId="0" borderId="67" xfId="0" applyNumberFormat="1" applyFont="1" applyFill="1" applyBorder="1" applyAlignment="1">
      <alignment horizontal="left" vertical="top" wrapText="1"/>
    </xf>
    <xf numFmtId="0" fontId="18" fillId="0" borderId="0" xfId="0" applyFont="1" applyFill="1" applyBorder="1" applyAlignment="1">
      <alignment horizontal="center" vertical="top"/>
    </xf>
  </cellXfs>
  <cellStyles count="5">
    <cellStyle name="Hyperlink" xfId="1" builtinId="8"/>
    <cellStyle name="Normal" xfId="0" builtinId="0"/>
    <cellStyle name="Normal 12" xfId="3" xr:uid="{00000000-0005-0000-0000-000002000000}"/>
    <cellStyle name="Normal 2" xfId="2" xr:uid="{00000000-0005-0000-0000-000003000000}"/>
    <cellStyle name="Normal 2 2 2" xfId="4" xr:uid="{00000000-0005-0000-0000-000004000000}"/>
  </cellStyles>
  <dxfs count="54">
    <dxf>
      <font>
        <color theme="0" tint="-0.499984740745262"/>
      </font>
      <fill>
        <patternFill>
          <bgColor theme="0" tint="-0.14996795556505021"/>
        </patternFill>
      </fill>
    </dxf>
    <dxf>
      <fill>
        <patternFill>
          <bgColor rgb="FF92D050"/>
        </patternFill>
      </fill>
    </dxf>
    <dxf>
      <fill>
        <patternFill>
          <bgColor rgb="FF92D050"/>
        </patternFill>
      </fill>
    </dxf>
    <dxf>
      <font>
        <color rgb="FF7030A0"/>
      </font>
    </dxf>
    <dxf>
      <font>
        <color theme="0" tint="-0.499984740745262"/>
      </font>
      <fill>
        <patternFill>
          <bgColor theme="0" tint="-0.24994659260841701"/>
        </patternFill>
      </fill>
    </dxf>
    <dxf>
      <font>
        <color theme="0" tint="-0.499984740745262"/>
      </font>
      <fill>
        <patternFill>
          <bgColor theme="0" tint="-0.14996795556505021"/>
        </patternFill>
      </fill>
    </dxf>
    <dxf>
      <font>
        <color theme="0" tint="-0.499984740745262"/>
      </font>
      <fill>
        <patternFill>
          <bgColor theme="0" tint="-0.24994659260841701"/>
        </patternFill>
      </fill>
    </dxf>
    <dxf>
      <fill>
        <patternFill>
          <bgColor rgb="FF92D050"/>
        </patternFill>
      </fill>
    </dxf>
    <dxf>
      <fill>
        <patternFill>
          <bgColor theme="0"/>
        </patternFill>
      </fill>
    </dxf>
    <dxf>
      <fill>
        <patternFill>
          <bgColor rgb="FF92D050"/>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rgb="FF92D050"/>
        </patternFill>
      </fill>
    </dxf>
    <dxf>
      <fill>
        <patternFill>
          <bgColor theme="0" tint="-0.14996795556505021"/>
        </patternFill>
      </fill>
    </dxf>
    <dxf>
      <font>
        <color theme="0" tint="-0.499984740745262"/>
      </font>
      <fill>
        <patternFill>
          <bgColor theme="0" tint="-0.14996795556505021"/>
        </patternFill>
      </fill>
    </dxf>
    <dxf>
      <font>
        <color rgb="FFFF0000"/>
      </font>
    </dxf>
    <dxf>
      <fill>
        <patternFill>
          <bgColor rgb="FF92D050"/>
        </patternFill>
      </fill>
    </dxf>
    <dxf>
      <fill>
        <patternFill>
          <bgColor theme="0" tint="-0.14996795556505021"/>
        </patternFill>
      </fill>
    </dxf>
    <dxf>
      <font>
        <color rgb="FF7030A0"/>
      </font>
    </dxf>
    <dxf>
      <fill>
        <patternFill>
          <bgColor rgb="FF92D050"/>
        </patternFill>
      </fill>
    </dxf>
    <dxf>
      <font>
        <color rgb="FFFF0000"/>
      </font>
    </dxf>
    <dxf>
      <font>
        <color rgb="FF7030A0"/>
      </font>
    </dxf>
    <dxf>
      <font>
        <color rgb="FFFF0000"/>
      </font>
    </dxf>
    <dxf>
      <font>
        <color rgb="FF7030A0"/>
      </font>
    </dxf>
    <dxf>
      <font>
        <color rgb="FFFF0000"/>
      </font>
    </dxf>
    <dxf>
      <font>
        <b/>
        <i val="0"/>
        <color rgb="FFFF0000"/>
      </font>
    </dxf>
    <dxf>
      <font>
        <color rgb="FFFF0000"/>
      </font>
    </dxf>
    <dxf>
      <font>
        <color rgb="FFFF0000"/>
      </font>
    </dxf>
    <dxf>
      <fill>
        <patternFill>
          <bgColor rgb="FF92D050"/>
        </patternFill>
      </fill>
    </dxf>
    <dxf>
      <font>
        <b/>
        <i val="0"/>
        <color rgb="FF7030A0"/>
      </font>
    </dxf>
    <dxf>
      <font>
        <color theme="0" tint="-0.499984740745262"/>
      </font>
      <fill>
        <patternFill>
          <bgColor theme="0" tint="-0.14996795556505021"/>
        </patternFill>
      </fill>
    </dxf>
    <dxf>
      <font>
        <color theme="0" tint="-0.499984740745262"/>
      </font>
      <fill>
        <patternFill>
          <bgColor theme="0" tint="-0.24994659260841701"/>
        </patternFill>
      </fill>
    </dxf>
    <dxf>
      <font>
        <b/>
        <i val="0"/>
        <color rgb="FFFF0000"/>
      </font>
      <fill>
        <patternFill>
          <bgColor rgb="FFFFFF00"/>
        </patternFill>
      </fill>
    </dxf>
    <dxf>
      <font>
        <strike val="0"/>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7030A0"/>
      </font>
    </dxf>
    <dxf>
      <font>
        <color rgb="FFFF0000"/>
      </font>
    </dxf>
    <dxf>
      <font>
        <b/>
        <i val="0"/>
        <color rgb="FFFF0000"/>
      </font>
    </dxf>
    <dxf>
      <font>
        <color rgb="FF7030A0"/>
      </font>
    </dxf>
    <dxf>
      <fill>
        <patternFill>
          <bgColor theme="0" tint="-0.14996795556505021"/>
        </patternFill>
      </fill>
    </dxf>
    <dxf>
      <fill>
        <patternFill patternType="solid">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fmlaLink="CHECKING!$B$5" lockText="1" noThreeD="1"/>
</file>

<file path=xl/ctrlProps/ctrlProp2.xml><?xml version="1.0" encoding="utf-8"?>
<formControlPr xmlns="http://schemas.microsoft.com/office/spreadsheetml/2009/9/main" objectType="CheckBox" fmlaLink="CHECKING!$B$6" lockText="1" noThreeD="1"/>
</file>

<file path=xl/ctrlProps/ctrlProp3.xml><?xml version="1.0" encoding="utf-8"?>
<formControlPr xmlns="http://schemas.microsoft.com/office/spreadsheetml/2009/9/main" objectType="CheckBox" fmlaLink="CHECKING!$B$16" lockText="1" noThreeD="1"/>
</file>

<file path=xl/ctrlProps/ctrlProp4.xml><?xml version="1.0" encoding="utf-8"?>
<formControlPr xmlns="http://schemas.microsoft.com/office/spreadsheetml/2009/9/main" objectType="CheckBox" fmlaLink="CHECKING!$B$17" lockText="1" noThreeD="1"/>
</file>

<file path=xl/ctrlProps/ctrlProp5.xml><?xml version="1.0" encoding="utf-8"?>
<formControlPr xmlns="http://schemas.microsoft.com/office/spreadsheetml/2009/9/main" objectType="CheckBox" fmlaLink="CHECKING!$B$18" lockText="1" noThreeD="1"/>
</file>

<file path=xl/ctrlProps/ctrlProp6.xml><?xml version="1.0" encoding="utf-8"?>
<formControlPr xmlns="http://schemas.microsoft.com/office/spreadsheetml/2009/9/main" objectType="CheckBox" fmlaLink="CHECKING!$B$19" lockText="1" noThreeD="1"/>
</file>

<file path=xl/ctrlProps/ctrlProp7.xml><?xml version="1.0" encoding="utf-8"?>
<formControlPr xmlns="http://schemas.microsoft.com/office/spreadsheetml/2009/9/main" objectType="CheckBox" fmlaLink="CHECKING!$B$20" lockText="1" noThreeD="1"/>
</file>

<file path=xl/ctrlProps/ctrlProp8.xml><?xml version="1.0" encoding="utf-8"?>
<formControlPr xmlns="http://schemas.microsoft.com/office/spreadsheetml/2009/9/main" objectType="CheckBox" fmlaLink="CHECKING!$B$21" lockText="1" noThreeD="1"/>
</file>

<file path=xl/ctrlProps/ctrlProp9.xml><?xml version="1.0" encoding="utf-8"?>
<formControlPr xmlns="http://schemas.microsoft.com/office/spreadsheetml/2009/9/main" objectType="CheckBox" fmlaLink="CHECKING!$B$22" lockText="1" noThreeD="1"/>
</file>

<file path=xl/ctrlProps/ctrlProp10.xml><?xml version="1.0" encoding="utf-8"?>
<formControlPr xmlns="http://schemas.microsoft.com/office/spreadsheetml/2009/9/main" objectType="CheckBox" fmlaLink="CHECKING!$B$23" lockText="1" noThreeD="1"/>
</file>

<file path=xl/ctrlProps/ctrlProp11.xml><?xml version="1.0" encoding="utf-8"?>
<formControlPr xmlns="http://schemas.microsoft.com/office/spreadsheetml/2009/9/main" objectType="CheckBox" fmlaLink="CHECKING!$B$24" lockText="1" noThreeD="1"/>
</file>

<file path=xl/ctrlProps/ctrlProp12.xml><?xml version="1.0" encoding="utf-8"?>
<formControlPr xmlns="http://schemas.microsoft.com/office/spreadsheetml/2009/9/main" objectType="CheckBox" fmlaLink="CHECKING!$B$25" lockText="1" noThreeD="1"/>
</file>

<file path=xl/ctrlProps/ctrlProp13.xml><?xml version="1.0" encoding="utf-8"?>
<formControlPr xmlns="http://schemas.microsoft.com/office/spreadsheetml/2009/9/main" objectType="CheckBox" fmlaLink="CHECKING!$B$26" lockText="1" noThreeD="1"/>
</file>

<file path=xl/ctrlProps/ctrlProp14.xml><?xml version="1.0" encoding="utf-8"?>
<formControlPr xmlns="http://schemas.microsoft.com/office/spreadsheetml/2009/9/main" objectType="CheckBox" fmlaLink="CHECKING!$B$27" lockText="1" noThreeD="1"/>
</file>

<file path=xl/ctrlProps/ctrlProp15.xml><?xml version="1.0" encoding="utf-8"?>
<formControlPr xmlns="http://schemas.microsoft.com/office/spreadsheetml/2009/9/main" objectType="CheckBox" fmlaLink="CHECKING!$B$28" lockText="1" noThreeD="1"/>
</file>

<file path=xl/ctrlProps/ctrlProp16.xml><?xml version="1.0" encoding="utf-8"?>
<formControlPr xmlns="http://schemas.microsoft.com/office/spreadsheetml/2009/9/main" objectType="CheckBox" fmlaLink="CHECKING!$B$29" lockText="1" noThreeD="1"/>
</file>

<file path=xl/ctrlProps/ctrlProp17.xml><?xml version="1.0" encoding="utf-8"?>
<formControlPr xmlns="http://schemas.microsoft.com/office/spreadsheetml/2009/9/main" objectType="CheckBox" fmlaLink="CHECKING!$B$30" lockText="1" noThreeD="1"/>
</file>

<file path=xl/ctrlProps/ctrlProp18.xml><?xml version="1.0" encoding="utf-8"?>
<formControlPr xmlns="http://schemas.microsoft.com/office/spreadsheetml/2009/9/main" objectType="CheckBox" fmlaLink="CHECKING!$B$31" lockText="1" noThreeD="1"/>
</file>

<file path=xl/ctrlProps/ctrlProp19.xml><?xml version="1.0" encoding="utf-8"?>
<formControlPr xmlns="http://schemas.microsoft.com/office/spreadsheetml/2009/9/main" objectType="CheckBox" fmlaLink="CHECKING!$B$32" lockText="1" noThreeD="1"/>
</file>

<file path=xl/ctrlProps/ctrlProp20.xml><?xml version="1.0" encoding="utf-8"?>
<formControlPr xmlns="http://schemas.microsoft.com/office/spreadsheetml/2009/9/main" objectType="CheckBox" fmlaLink="CHECKING!$B$33" lockText="1" noThreeD="1"/>
</file>

<file path=xl/ctrlProps/ctrlProp21.xml><?xml version="1.0" encoding="utf-8"?>
<formControlPr xmlns="http://schemas.microsoft.com/office/spreadsheetml/2009/9/main" objectType="CheckBox" fmlaLink="CHECKING!$B$34" lockText="1" noThreeD="1"/>
</file>

<file path=xl/ctrlProps/ctrlProp22.xml><?xml version="1.0" encoding="utf-8"?>
<formControlPr xmlns="http://schemas.microsoft.com/office/spreadsheetml/2009/9/main" objectType="CheckBox" fmlaLink="CHECKING!$B$40" lockText="1" noThreeD="1"/>
</file>

<file path=xl/ctrlProps/ctrlProp23.xml><?xml version="1.0" encoding="utf-8"?>
<formControlPr xmlns="http://schemas.microsoft.com/office/spreadsheetml/2009/9/main" objectType="CheckBox" fmlaLink="CHECKING!$B$41" lockText="1" noThreeD="1"/>
</file>

<file path=xl/ctrlProps/ctrlProp24.xml><?xml version="1.0" encoding="utf-8"?>
<formControlPr xmlns="http://schemas.microsoft.com/office/spreadsheetml/2009/9/main" objectType="CheckBox" fmlaLink="CHECKING!$B$71" lockText="1" noThreeD="1"/>
</file>

<file path=xl/ctrlProps/ctrlProp25.xml><?xml version="1.0" encoding="utf-8"?>
<formControlPr xmlns="http://schemas.microsoft.com/office/spreadsheetml/2009/9/main" objectType="CheckBox" fmlaLink="CHECKING!$B$72" lockText="1" noThreeD="1"/>
</file>

<file path=xl/ctrlProps/ctrlProp26.xml><?xml version="1.0" encoding="utf-8"?>
<formControlPr xmlns="http://schemas.microsoft.com/office/spreadsheetml/2009/9/main" objectType="CheckBox" fmlaLink="CHECKING!$B$75" lockText="1" noThreeD="1"/>
</file>

<file path=xl/ctrlProps/ctrlProp27.xml><?xml version="1.0" encoding="utf-8"?>
<formControlPr xmlns="http://schemas.microsoft.com/office/spreadsheetml/2009/9/main" objectType="CheckBox" fmlaLink="CHECKING!$B$79" lockText="1" noThreeD="1"/>
</file>

<file path=xl/ctrlProps/ctrlProp28.xml><?xml version="1.0" encoding="utf-8"?>
<formControlPr xmlns="http://schemas.microsoft.com/office/spreadsheetml/2009/9/main" objectType="CheckBox" fmlaLink="CHECKING!$B$83" lockText="1" noThreeD="1"/>
</file>

<file path=xl/ctrlProps/ctrlProp29.xml><?xml version="1.0" encoding="utf-8"?>
<formControlPr xmlns="http://schemas.microsoft.com/office/spreadsheetml/2009/9/main" objectType="CheckBox" fmlaLink="CHECKING!$B$84" lockText="1" noThreeD="1"/>
</file>

<file path=xl/ctrlProps/ctrlProp30.xml><?xml version="1.0" encoding="utf-8"?>
<formControlPr xmlns="http://schemas.microsoft.com/office/spreadsheetml/2009/9/main" objectType="CheckBox" fmlaLink="CHECKING!$B$85" lockText="1" noThreeD="1"/>
</file>

<file path=xl/ctrlProps/ctrlProp31.xml><?xml version="1.0" encoding="utf-8"?>
<formControlPr xmlns="http://schemas.microsoft.com/office/spreadsheetml/2009/9/main" objectType="CheckBox" fmlaLink="CHECKING!$B$92" lockText="1" noThreeD="1"/>
</file>

<file path=xl/ctrlProps/ctrlProp32.xml><?xml version="1.0" encoding="utf-8"?>
<formControlPr xmlns="http://schemas.microsoft.com/office/spreadsheetml/2009/9/main" objectType="CheckBox" fmlaLink="CHECKING!$B$98" lockText="1" noThreeD="1"/>
</file>

<file path=xl/ctrlProps/ctrlProp33.xml><?xml version="1.0" encoding="utf-8"?>
<formControlPr xmlns="http://schemas.microsoft.com/office/spreadsheetml/2009/9/main" objectType="CheckBox" fmlaLink="CHECKING!$B$104" lockText="1" noThreeD="1"/>
</file>

<file path=xl/ctrlProps/ctrlProp34.xml><?xml version="1.0" encoding="utf-8"?>
<formControlPr xmlns="http://schemas.microsoft.com/office/spreadsheetml/2009/9/main" objectType="CheckBox" fmlaLink="CHECKING!$B$117" lockText="1" noThreeD="1"/>
</file>

<file path=xl/ctrlProps/ctrlProp35.xml><?xml version="1.0" encoding="utf-8"?>
<formControlPr xmlns="http://schemas.microsoft.com/office/spreadsheetml/2009/9/main" objectType="CheckBox" fmlaLink="CHECKING!$B$119" lockText="1" noThreeD="1"/>
</file>

<file path=xl/ctrlProps/ctrlProp36.xml><?xml version="1.0" encoding="utf-8"?>
<formControlPr xmlns="http://schemas.microsoft.com/office/spreadsheetml/2009/9/main" objectType="CheckBox" fmlaLink="CHECKING!$B$128" lockText="1" noThreeD="1"/>
</file>

<file path=xl/ctrlProps/ctrlProp37.xml><?xml version="1.0" encoding="utf-8"?>
<formControlPr xmlns="http://schemas.microsoft.com/office/spreadsheetml/2009/9/main" objectType="CheckBox" fmlaLink="CHECKING!$D$75" lockText="1" noThreeD="1"/>
</file>

<file path=xl/ctrlProps/ctrlProp38.xml><?xml version="1.0" encoding="utf-8"?>
<formControlPr xmlns="http://schemas.microsoft.com/office/spreadsheetml/2009/9/main" objectType="CheckBox" fmlaLink="CHECKING!$B$132" lockText="1" noThreeD="1"/>
</file>

<file path=xl/ctrlProps/ctrlProp39.xml><?xml version="1.0" encoding="utf-8"?>
<formControlPr xmlns="http://schemas.microsoft.com/office/spreadsheetml/2009/9/main" objectType="CheckBox" fmlaLink="CHECKING!$B$133" lockText="1" noThreeD="1"/>
</file>

<file path=xl/ctrlProps/ctrlProp40.xml><?xml version="1.0" encoding="utf-8"?>
<formControlPr xmlns="http://schemas.microsoft.com/office/spreadsheetml/2009/9/main" objectType="CheckBox" fmlaLink="CHECKING!$B$142" lockText="1" noThreeD="1"/>
</file>

<file path=xl/ctrlProps/ctrlProp41.xml><?xml version="1.0" encoding="utf-8"?>
<formControlPr xmlns="http://schemas.microsoft.com/office/spreadsheetml/2009/9/main" objectType="CheckBox" fmlaLink="CHECKING!$B$143" lockText="1" noThreeD="1"/>
</file>

<file path=xl/ctrlProps/ctrlProp42.xml><?xml version="1.0" encoding="utf-8"?>
<formControlPr xmlns="http://schemas.microsoft.com/office/spreadsheetml/2009/9/main" objectType="CheckBox" fmlaLink="CHECKING!$B$144" lockText="1" noThreeD="1"/>
</file>

<file path=xl/ctrlProps/ctrlProp43.xml><?xml version="1.0" encoding="utf-8"?>
<formControlPr xmlns="http://schemas.microsoft.com/office/spreadsheetml/2009/9/main" objectType="CheckBox" fmlaLink="CHECKING!$B$147" lockText="1" noThreeD="1"/>
</file>

<file path=xl/ctrlProps/ctrlProp44.xml><?xml version="1.0" encoding="utf-8"?>
<formControlPr xmlns="http://schemas.microsoft.com/office/spreadsheetml/2009/9/main" objectType="CheckBox" fmlaLink="CHECKING!$B$148" lockText="1" noThreeD="1"/>
</file>

<file path=xl/ctrlProps/ctrlProp45.xml><?xml version="1.0" encoding="utf-8"?>
<formControlPr xmlns="http://schemas.microsoft.com/office/spreadsheetml/2009/9/main" objectType="CheckBox" fmlaLink="CHECKING!$B$149" lockText="1" noThreeD="1"/>
</file>

<file path=xl/ctrlProps/ctrlProp46.xml><?xml version="1.0" encoding="utf-8"?>
<formControlPr xmlns="http://schemas.microsoft.com/office/spreadsheetml/2009/9/main" objectType="CheckBox" fmlaLink="CHECKING!$B$150" lockText="1" noThreeD="1"/>
</file>

<file path=xl/ctrlProps/ctrlProp47.xml><?xml version="1.0" encoding="utf-8"?>
<formControlPr xmlns="http://schemas.microsoft.com/office/spreadsheetml/2009/9/main" objectType="CheckBox" fmlaLink="CHECKING!$D$156" lockText="1" noThreeD="1"/>
</file>

<file path=xl/ctrlProps/ctrlProp48.xml><?xml version="1.0" encoding="utf-8"?>
<formControlPr xmlns="http://schemas.microsoft.com/office/spreadsheetml/2009/9/main" objectType="CheckBox" fmlaLink="CHECKING!$B$156" lockText="1" noThreeD="1"/>
</file>

<file path=xl/ctrlProps/ctrlProp49.xml><?xml version="1.0" encoding="utf-8"?>
<formControlPr xmlns="http://schemas.microsoft.com/office/spreadsheetml/2009/9/main" objectType="CheckBox" fmlaLink="CHECKING!$B$159" lockText="1" noThreeD="1"/>
</file>

<file path=xl/ctrlProps/ctrlProp50.xml><?xml version="1.0" encoding="utf-8"?>
<formControlPr xmlns="http://schemas.microsoft.com/office/spreadsheetml/2009/9/main" objectType="CheckBox" fmlaLink="CHECKING!$B$166" lockText="1" noThreeD="1"/>
</file>

<file path=xl/ctrlProps/ctrlProp51.xml><?xml version="1.0" encoding="utf-8"?>
<formControlPr xmlns="http://schemas.microsoft.com/office/spreadsheetml/2009/9/main" objectType="CheckBox" fmlaLink="CHECKING!$B$174" lockText="1" noThreeD="1"/>
</file>

<file path=xl/ctrlProps/ctrlProp52.xml><?xml version="1.0" encoding="utf-8"?>
<formControlPr xmlns="http://schemas.microsoft.com/office/spreadsheetml/2009/9/main" objectType="CheckBox" fmlaLink="CHECKING!$B$160" lockText="1" noThreeD="1"/>
</file>

<file path=xl/ctrlProps/ctrlProp53.xml><?xml version="1.0" encoding="utf-8"?>
<formControlPr xmlns="http://schemas.microsoft.com/office/spreadsheetml/2009/9/main" objectType="CheckBox" fmlaLink="CHECKING!$C$147" lockText="1" noThreeD="1"/>
</file>

<file path=xl/ctrlProps/ctrlProp54.xml><?xml version="1.0" encoding="utf-8"?>
<formControlPr xmlns="http://schemas.microsoft.com/office/spreadsheetml/2009/9/main" objectType="CheckBox" fmlaLink="CHECKING!$C$148" lockText="1" noThreeD="1"/>
</file>

<file path=xl/ctrlProps/ctrlProp55.xml><?xml version="1.0" encoding="utf-8"?>
<formControlPr xmlns="http://schemas.microsoft.com/office/spreadsheetml/2009/9/main" objectType="CheckBox" fmlaLink="CHECKING!$C$149" lockText="1" noThreeD="1"/>
</file>

<file path=xl/ctrlProps/ctrlProp56.xml><?xml version="1.0" encoding="utf-8"?>
<formControlPr xmlns="http://schemas.microsoft.com/office/spreadsheetml/2009/9/main" objectType="CheckBox" fmlaLink="CHECKING!$C$150"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checked="Checked" fmlaLink="CHECKING!$D$8" lockText="1" noThreeD="1"/>
</file>

<file path=xl/ctrlProps/ctrlProp59.xml><?xml version="1.0" encoding="utf-8"?>
<formControlPr xmlns="http://schemas.microsoft.com/office/spreadsheetml/2009/9/main" objectType="CheckBox" fmlaLink="CHECKING!$B$161" lockText="1" noThreeD="1"/>
</file>

<file path=xl/ctrlProps/ctrlProp60.xml><?xml version="1.0" encoding="utf-8"?>
<formControlPr xmlns="http://schemas.microsoft.com/office/spreadsheetml/2009/9/main" objectType="CheckBox" fmlaLink="CHECKING!$B$49" lockText="1" noThreeD="1"/>
</file>

<file path=xl/ctrlProps/ctrlProp61.xml><?xml version="1.0" encoding="utf-8"?>
<formControlPr xmlns="http://schemas.microsoft.com/office/spreadsheetml/2009/9/main" objectType="CheckBox" fmlaLink="CHECKING!$B$60" lockText="1" noThreeD="1"/>
</file>

<file path=xl/ctrlProps/ctrlProp62.xml><?xml version="1.0" encoding="utf-8"?>
<formControlPr xmlns="http://schemas.microsoft.com/office/spreadsheetml/2009/9/main" objectType="CheckBox" fmlaLink="CHECKING!$B$151" lockText="1" noThreeD="1"/>
</file>

<file path=xl/ctrlProps/ctrlProp63.xml><?xml version="1.0" encoding="utf-8"?>
<formControlPr xmlns="http://schemas.microsoft.com/office/spreadsheetml/2009/9/main" objectType="CheckBox" fmlaLink="CHECKING!$C$151"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18</xdr:row>
          <xdr:rowOff>0</xdr:rowOff>
        </xdr:from>
        <xdr:to>
          <xdr:col>12</xdr:col>
          <xdr:colOff>247650</xdr:colOff>
          <xdr:row>19</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Previous SW/ T2 visas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152400</xdr:rowOff>
        </xdr:from>
        <xdr:to>
          <xdr:col>12</xdr:col>
          <xdr:colOff>247650</xdr:colOff>
          <xdr:row>22</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1st SW/ T2 issued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133350</xdr:rowOff>
        </xdr:from>
        <xdr:to>
          <xdr:col>12</xdr:col>
          <xdr:colOff>114300</xdr:colOff>
          <xdr:row>59</xdr:row>
          <xdr:rowOff>161925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161925</xdr:rowOff>
        </xdr:from>
        <xdr:to>
          <xdr:col>12</xdr:col>
          <xdr:colOff>114300</xdr:colOff>
          <xdr:row>60</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Last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161925</xdr:rowOff>
        </xdr:from>
        <xdr:to>
          <xdr:col>12</xdr:col>
          <xdr:colOff>114300</xdr:colOff>
          <xdr:row>61</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First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61</xdr:row>
          <xdr:rowOff>161925</xdr:rowOff>
        </xdr:from>
        <xdr:to>
          <xdr:col>12</xdr:col>
          <xdr:colOff>114300</xdr:colOff>
          <xdr:row>62</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63</xdr:row>
          <xdr:rowOff>161925</xdr:rowOff>
        </xdr:from>
        <xdr:to>
          <xdr:col>12</xdr:col>
          <xdr:colOff>114300</xdr:colOff>
          <xdr:row>64</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Nationality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64</xdr:row>
          <xdr:rowOff>171450</xdr:rowOff>
        </xdr:from>
        <xdr:to>
          <xdr:col>12</xdr:col>
          <xdr:colOff>114300</xdr:colOff>
          <xdr:row>65</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City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65</xdr:row>
          <xdr:rowOff>171450</xdr:rowOff>
        </xdr:from>
        <xdr:to>
          <xdr:col>12</xdr:col>
          <xdr:colOff>114300</xdr:colOff>
          <xdr:row>66</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67</xdr:row>
          <xdr:rowOff>171450</xdr:rowOff>
        </xdr:from>
        <xdr:to>
          <xdr:col>12</xdr:col>
          <xdr:colOff>114300</xdr:colOff>
          <xdr:row>69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nationalities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180975</xdr:rowOff>
        </xdr:from>
        <xdr:to>
          <xdr:col>12</xdr:col>
          <xdr:colOff>114300</xdr:colOff>
          <xdr:row>70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Nationalty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69</xdr:row>
          <xdr:rowOff>180975</xdr:rowOff>
        </xdr:from>
        <xdr:to>
          <xdr:col>12</xdr:col>
          <xdr:colOff>114300</xdr:colOff>
          <xdr:row>71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Nationalty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72</xdr:row>
          <xdr:rowOff>152400</xdr:rowOff>
        </xdr:from>
        <xdr:to>
          <xdr:col>12</xdr:col>
          <xdr:colOff>95250</xdr:colOff>
          <xdr:row>73</xdr:row>
          <xdr:rowOff>180975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Date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73</xdr:row>
          <xdr:rowOff>161925</xdr:rowOff>
        </xdr:from>
        <xdr:to>
          <xdr:col>11</xdr:col>
          <xdr:colOff>381000</xdr:colOff>
          <xdr:row>74</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Gender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75</xdr:row>
          <xdr:rowOff>152400</xdr:rowOff>
        </xdr:from>
        <xdr:to>
          <xdr:col>11</xdr:col>
          <xdr:colOff>600075</xdr:colOff>
          <xdr:row>77</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77</xdr:row>
          <xdr:rowOff>123825</xdr:rowOff>
        </xdr:from>
        <xdr:to>
          <xdr:col>11</xdr:col>
          <xdr:colOff>542925</xdr:colOff>
          <xdr:row>78</xdr:row>
          <xdr:rowOff>152400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issue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78</xdr:row>
          <xdr:rowOff>142875</xdr:rowOff>
        </xdr:from>
        <xdr:to>
          <xdr:col>11</xdr:col>
          <xdr:colOff>609600</xdr:colOff>
          <xdr:row>79</xdr:row>
          <xdr:rowOff>161925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expiry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81</xdr:row>
          <xdr:rowOff>142875</xdr:rowOff>
        </xdr:from>
        <xdr:to>
          <xdr:col>11</xdr:col>
          <xdr:colOff>552450</xdr:colOff>
          <xdr:row>82</xdr:row>
          <xdr:rowOff>171450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city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82</xdr:row>
          <xdr:rowOff>171450</xdr:rowOff>
        </xdr:from>
        <xdr:to>
          <xdr:col>12</xdr:col>
          <xdr:colOff>76200</xdr:colOff>
          <xdr:row>84</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country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86</xdr:row>
          <xdr:rowOff>152400</xdr:rowOff>
        </xdr:from>
        <xdr:to>
          <xdr:col>12</xdr:col>
          <xdr:colOff>104775</xdr:colOff>
          <xdr:row>87</xdr:row>
          <xdr:rowOff>190500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residence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88</xdr:row>
          <xdr:rowOff>161925</xdr:rowOff>
        </xdr:from>
        <xdr:to>
          <xdr:col>12</xdr:col>
          <xdr:colOff>190500</xdr:colOff>
          <xdr:row>90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UK residential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94</xdr:row>
          <xdr:rowOff>161925</xdr:rowOff>
        </xdr:from>
        <xdr:to>
          <xdr:col>12</xdr:col>
          <xdr:colOff>190500</xdr:colOff>
          <xdr:row>95</xdr:row>
          <xdr:rowOff>190500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email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99</xdr:row>
          <xdr:rowOff>152400</xdr:rowOff>
        </xdr:from>
        <xdr:to>
          <xdr:col>11</xdr:col>
          <xdr:colOff>228600</xdr:colOff>
          <xdr:row>100</xdr:row>
          <xdr:rowOff>161925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129</xdr:row>
          <xdr:rowOff>142875</xdr:rowOff>
        </xdr:from>
        <xdr:to>
          <xdr:col>12</xdr:col>
          <xdr:colOff>419100</xdr:colOff>
          <xdr:row>130</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Expiry of current visa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132</xdr:row>
          <xdr:rowOff>161925</xdr:rowOff>
        </xdr:from>
        <xdr:to>
          <xdr:col>12</xdr:col>
          <xdr:colOff>66675</xdr:colOff>
          <xdr:row>134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 end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148</xdr:row>
          <xdr:rowOff>123825</xdr:rowOff>
        </xdr:from>
        <xdr:to>
          <xdr:col>12</xdr:col>
          <xdr:colOff>47625</xdr:colOff>
          <xdr:row>149</xdr:row>
          <xdr:rowOff>152400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NHS Surcharge discussed?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152</xdr:row>
          <xdr:rowOff>171450</xdr:rowOff>
        </xdr:from>
        <xdr:to>
          <xdr:col>12</xdr:col>
          <xdr:colOff>161925</xdr:colOff>
          <xdr:row>153</xdr:row>
          <xdr:rowOff>180975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Multiple entry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157</xdr:row>
          <xdr:rowOff>123825</xdr:rowOff>
        </xdr:from>
        <xdr:to>
          <xdr:col>11</xdr:col>
          <xdr:colOff>428625</xdr:colOff>
          <xdr:row>158</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Changes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172</xdr:row>
          <xdr:rowOff>142875</xdr:rowOff>
        </xdr:from>
        <xdr:to>
          <xdr:col>11</xdr:col>
          <xdr:colOff>523875</xdr:colOff>
          <xdr:row>173</xdr:row>
          <xdr:rowOff>171450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Hours of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174</xdr:row>
          <xdr:rowOff>114300</xdr:rowOff>
        </xdr:from>
        <xdr:to>
          <xdr:col>11</xdr:col>
          <xdr:colOff>523875</xdr:colOff>
          <xdr:row>175</xdr:row>
          <xdr:rowOff>142875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181</xdr:row>
          <xdr:rowOff>114300</xdr:rowOff>
        </xdr:from>
        <xdr:to>
          <xdr:col>12</xdr:col>
          <xdr:colOff>371475</xdr:colOff>
          <xdr:row>182</xdr:row>
          <xdr:rowOff>152400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188</xdr:row>
          <xdr:rowOff>114300</xdr:rowOff>
        </xdr:from>
        <xdr:to>
          <xdr:col>12</xdr:col>
          <xdr:colOff>190500</xdr:colOff>
          <xdr:row>189</xdr:row>
          <xdr:rowOff>142875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196</xdr:row>
          <xdr:rowOff>133350</xdr:rowOff>
        </xdr:from>
        <xdr:to>
          <xdr:col>12</xdr:col>
          <xdr:colOff>361950</xdr:colOff>
          <xdr:row>197</xdr:row>
          <xdr:rowOff>104775</xdr:rowOff>
        </xdr:to>
        <xdr:sp macro="" textlink="">
          <xdr:nvSpPr>
            <xdr:cNvPr id="1100" name="Check Box 76" descr="Further add. work locations"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Further add. work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208</xdr:row>
          <xdr:rowOff>9525</xdr:rowOff>
        </xdr:from>
        <xdr:to>
          <xdr:col>12</xdr:col>
          <xdr:colOff>314325</xdr:colOff>
          <xdr:row>209</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Job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210</xdr:row>
          <xdr:rowOff>114300</xdr:rowOff>
        </xdr:from>
        <xdr:to>
          <xdr:col>11</xdr:col>
          <xdr:colOff>428625</xdr:colOff>
          <xdr:row>211</xdr:row>
          <xdr:rowOff>142875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duties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229</xdr:row>
          <xdr:rowOff>142875</xdr:rowOff>
        </xdr:from>
        <xdr:to>
          <xdr:col>11</xdr:col>
          <xdr:colOff>542925</xdr:colOff>
          <xdr:row>231</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Registration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148</xdr:row>
          <xdr:rowOff>133350</xdr:rowOff>
        </xdr:from>
        <xdr:to>
          <xdr:col>9</xdr:col>
          <xdr:colOff>381000</xdr:colOff>
          <xdr:row>149</xdr:row>
          <xdr:rowOff>180975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237</xdr:row>
          <xdr:rowOff>28575</xdr:rowOff>
        </xdr:from>
        <xdr:to>
          <xdr:col>11</xdr:col>
          <xdr:colOff>428625</xdr:colOff>
          <xdr:row>238</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Annual pay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255</xdr:row>
          <xdr:rowOff>0</xdr:rowOff>
        </xdr:from>
        <xdr:to>
          <xdr:col>12</xdr:col>
          <xdr:colOff>209550</xdr:colOff>
          <xdr:row>256</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Existing allowances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275</xdr:row>
          <xdr:rowOff>19050</xdr:rowOff>
        </xdr:from>
        <xdr:to>
          <xdr:col>9</xdr:col>
          <xdr:colOff>581025</xdr:colOff>
          <xdr:row>276</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277</xdr:row>
          <xdr:rowOff>0</xdr:rowOff>
        </xdr:from>
        <xdr:to>
          <xdr:col>10</xdr:col>
          <xdr:colOff>76200</xdr:colOff>
          <xdr:row>278</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278</xdr:row>
          <xdr:rowOff>180975</xdr:rowOff>
        </xdr:from>
        <xdr:to>
          <xdr:col>10</xdr:col>
          <xdr:colOff>76200</xdr:colOff>
          <xdr:row>280</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284</xdr:row>
          <xdr:rowOff>171450</xdr:rowOff>
        </xdr:from>
        <xdr:to>
          <xdr:col>0</xdr:col>
          <xdr:colOff>561975</xdr:colOff>
          <xdr:row>286</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287</xdr:row>
          <xdr:rowOff>161925</xdr:rowOff>
        </xdr:from>
        <xdr:to>
          <xdr:col>0</xdr:col>
          <xdr:colOff>561975</xdr:colOff>
          <xdr:row>289</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290</xdr:row>
          <xdr:rowOff>142875</xdr:rowOff>
        </xdr:from>
        <xdr:to>
          <xdr:col>0</xdr:col>
          <xdr:colOff>571500</xdr:colOff>
          <xdr:row>292</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297</xdr:row>
          <xdr:rowOff>171450</xdr:rowOff>
        </xdr:from>
        <xdr:to>
          <xdr:col>0</xdr:col>
          <xdr:colOff>561975</xdr:colOff>
          <xdr:row>299</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328</xdr:row>
          <xdr:rowOff>152400</xdr:rowOff>
        </xdr:from>
        <xdr:to>
          <xdr:col>9</xdr:col>
          <xdr:colOff>428625</xdr:colOff>
          <xdr:row>330</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328</xdr:row>
          <xdr:rowOff>133350</xdr:rowOff>
        </xdr:from>
        <xdr:to>
          <xdr:col>12</xdr:col>
          <xdr:colOff>304800</xdr:colOff>
          <xdr:row>330</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Research or Lecturer role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337</xdr:row>
          <xdr:rowOff>9525</xdr:rowOff>
        </xdr:from>
        <xdr:to>
          <xdr:col>11</xdr:col>
          <xdr:colOff>142875</xdr:colOff>
          <xdr:row>338</xdr:row>
          <xdr:rowOff>57150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Fees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355</xdr:row>
          <xdr:rowOff>38100</xdr:rowOff>
        </xdr:from>
        <xdr:to>
          <xdr:col>11</xdr:col>
          <xdr:colOff>371475</xdr:colOff>
          <xdr:row>356</xdr:row>
          <xdr:rowOff>66675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Cost code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365</xdr:row>
          <xdr:rowOff>161925</xdr:rowOff>
        </xdr:from>
        <xdr:to>
          <xdr:col>11</xdr:col>
          <xdr:colOff>390525</xdr:colOff>
          <xdr:row>367</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Authorisation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341</xdr:row>
          <xdr:rowOff>161925</xdr:rowOff>
        </xdr:from>
        <xdr:to>
          <xdr:col>12</xdr:col>
          <xdr:colOff>638175</xdr:colOff>
          <xdr:row>343</xdr:row>
          <xdr:rowOff>47625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College invoice discussed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285</xdr:row>
          <xdr:rowOff>9525</xdr:rowOff>
        </xdr:from>
        <xdr:to>
          <xdr:col>11</xdr:col>
          <xdr:colOff>523875</xdr:colOff>
          <xdr:row>286</xdr:row>
          <xdr:rowOff>47625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288</xdr:row>
          <xdr:rowOff>19050</xdr:rowOff>
        </xdr:from>
        <xdr:to>
          <xdr:col>12</xdr:col>
          <xdr:colOff>19050</xdr:colOff>
          <xdr:row>289</xdr:row>
          <xdr:rowOff>57150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UK visas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291</xdr:row>
          <xdr:rowOff>47625</xdr:rowOff>
        </xdr:from>
        <xdr:to>
          <xdr:col>12</xdr:col>
          <xdr:colOff>381000</xdr:colOff>
          <xdr:row>292</xdr:row>
          <xdr:rowOff>76200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Client care &amp;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297</xdr:row>
          <xdr:rowOff>161925</xdr:rowOff>
        </xdr:from>
        <xdr:to>
          <xdr:col>12</xdr:col>
          <xdr:colOff>95250</xdr:colOff>
          <xdr:row>299</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Employment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9525</xdr:rowOff>
        </xdr:from>
        <xdr:to>
          <xdr:col>9</xdr:col>
          <xdr:colOff>647700</xdr:colOff>
          <xdr:row>67</xdr:row>
          <xdr:rowOff>19050</xdr:rowOff>
        </xdr:to>
        <xdr:sp macro="" textlink="">
          <xdr:nvSpPr>
            <xdr:cNvPr id="1169" name="ComboBox1"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180975</xdr:rowOff>
        </xdr:from>
        <xdr:to>
          <xdr:col>10</xdr:col>
          <xdr:colOff>0</xdr:colOff>
          <xdr:row>88</xdr:row>
          <xdr:rowOff>9525</xdr:rowOff>
        </xdr:to>
        <xdr:sp macro="" textlink="">
          <xdr:nvSpPr>
            <xdr:cNvPr id="1175" name="ComboBox2"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83</xdr:row>
          <xdr:rowOff>0</xdr:rowOff>
        </xdr:from>
        <xdr:to>
          <xdr:col>10</xdr:col>
          <xdr:colOff>0</xdr:colOff>
          <xdr:row>84</xdr:row>
          <xdr:rowOff>38100</xdr:rowOff>
        </xdr:to>
        <xdr:sp macro="" textlink="">
          <xdr:nvSpPr>
            <xdr:cNvPr id="1178" name="ComboBox3"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171450</xdr:rowOff>
        </xdr:from>
        <xdr:to>
          <xdr:col>10</xdr:col>
          <xdr:colOff>0</xdr:colOff>
          <xdr:row>65</xdr:row>
          <xdr:rowOff>0</xdr:rowOff>
        </xdr:to>
        <xdr:sp macro="" textlink="">
          <xdr:nvSpPr>
            <xdr:cNvPr id="1180" name="ComboBox4"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69</xdr:row>
          <xdr:rowOff>0</xdr:rowOff>
        </xdr:from>
        <xdr:to>
          <xdr:col>10</xdr:col>
          <xdr:colOff>19050</xdr:colOff>
          <xdr:row>70</xdr:row>
          <xdr:rowOff>9525</xdr:rowOff>
        </xdr:to>
        <xdr:sp macro="" textlink="">
          <xdr:nvSpPr>
            <xdr:cNvPr id="1181" name="ComboBox5"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9525</xdr:rowOff>
        </xdr:from>
        <xdr:to>
          <xdr:col>9</xdr:col>
          <xdr:colOff>657225</xdr:colOff>
          <xdr:row>71</xdr:row>
          <xdr:rowOff>19050</xdr:rowOff>
        </xdr:to>
        <xdr:sp macro="" textlink="">
          <xdr:nvSpPr>
            <xdr:cNvPr id="1182" name="ComboBox6"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66675</xdr:rowOff>
        </xdr:from>
        <xdr:to>
          <xdr:col>9</xdr:col>
          <xdr:colOff>38100</xdr:colOff>
          <xdr:row>54</xdr:row>
          <xdr:rowOff>238125</xdr:rowOff>
        </xdr:to>
        <xdr:sp macro="" textlink="">
          <xdr:nvSpPr>
            <xdr:cNvPr id="1183" name="Group Box 159" descr="Maintenance_requirement"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39</xdr:row>
          <xdr:rowOff>152400</xdr:rowOff>
        </xdr:from>
        <xdr:to>
          <xdr:col>8</xdr:col>
          <xdr:colOff>266700</xdr:colOff>
          <xdr:row>41</xdr:row>
          <xdr:rowOff>9525</xdr:rowOff>
        </xdr:to>
        <xdr:sp macro="" textlink="">
          <xdr:nvSpPr>
            <xdr:cNvPr id="1184" name="OptionButton1"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41</xdr:row>
          <xdr:rowOff>0</xdr:rowOff>
        </xdr:from>
        <xdr:to>
          <xdr:col>8</xdr:col>
          <xdr:colOff>361950</xdr:colOff>
          <xdr:row>43</xdr:row>
          <xdr:rowOff>28575</xdr:rowOff>
        </xdr:to>
        <xdr:sp macro="" textlink="">
          <xdr:nvSpPr>
            <xdr:cNvPr id="1185" name="OptionButton2"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44</xdr:row>
          <xdr:rowOff>0</xdr:rowOff>
        </xdr:from>
        <xdr:to>
          <xdr:col>8</xdr:col>
          <xdr:colOff>285750</xdr:colOff>
          <xdr:row>46</xdr:row>
          <xdr:rowOff>57150</xdr:rowOff>
        </xdr:to>
        <xdr:sp macro="" textlink="">
          <xdr:nvSpPr>
            <xdr:cNvPr id="1186" name="OptionButton3"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49</xdr:row>
          <xdr:rowOff>28575</xdr:rowOff>
        </xdr:from>
        <xdr:to>
          <xdr:col>8</xdr:col>
          <xdr:colOff>447675</xdr:colOff>
          <xdr:row>52</xdr:row>
          <xdr:rowOff>47625</xdr:rowOff>
        </xdr:to>
        <xdr:sp macro="" textlink="">
          <xdr:nvSpPr>
            <xdr:cNvPr id="1187" name="OptionButton4"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39</xdr:row>
          <xdr:rowOff>171450</xdr:rowOff>
        </xdr:from>
        <xdr:to>
          <xdr:col>11</xdr:col>
          <xdr:colOff>571500</xdr:colOff>
          <xdr:row>41</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345</xdr:row>
          <xdr:rowOff>0</xdr:rowOff>
        </xdr:from>
        <xdr:to>
          <xdr:col>12</xdr:col>
          <xdr:colOff>514350</xdr:colOff>
          <xdr:row>346</xdr:row>
          <xdr:rowOff>28575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College PAYE ref provided?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117</xdr:row>
          <xdr:rowOff>171450</xdr:rowOff>
        </xdr:from>
        <xdr:to>
          <xdr:col>12</xdr:col>
          <xdr:colOff>190500</xdr:colOff>
          <xdr:row>119</xdr:row>
          <xdr:rowOff>171450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Confirmed whether or not ATAS applies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121</xdr:row>
          <xdr:rowOff>9525</xdr:rowOff>
        </xdr:from>
        <xdr:to>
          <xdr:col>12</xdr:col>
          <xdr:colOff>247650</xdr:colOff>
          <xdr:row>122</xdr:row>
          <xdr:rowOff>47625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CAH3 codes 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304</xdr:row>
          <xdr:rowOff>19050</xdr:rowOff>
        </xdr:from>
        <xdr:to>
          <xdr:col>0</xdr:col>
          <xdr:colOff>552450</xdr:colOff>
          <xdr:row>305</xdr:row>
          <xdr:rowOff>57150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303</xdr:row>
          <xdr:rowOff>161925</xdr:rowOff>
        </xdr:from>
        <xdr:to>
          <xdr:col>11</xdr:col>
          <xdr:colOff>504825</xdr:colOff>
          <xdr:row>305</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ATAS letter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6" Type="http://schemas.openxmlformats.org/officeDocument/2006/relationships/image" Target="../media/image3.emf"/><Relationship Id="rId21" Type="http://schemas.openxmlformats.org/officeDocument/2006/relationships/control" Target="../activeX/activeX1.xml"/><Relationship Id="rId42" Type="http://schemas.openxmlformats.org/officeDocument/2006/relationships/ctrlProp" Target="../ctrlProps/ctrlProp2.xml"/><Relationship Id="rId47" Type="http://schemas.openxmlformats.org/officeDocument/2006/relationships/ctrlProp" Target="../ctrlProps/ctrlProp7.xml"/><Relationship Id="rId63" Type="http://schemas.openxmlformats.org/officeDocument/2006/relationships/ctrlProp" Target="../ctrlProps/ctrlProp23.xml"/><Relationship Id="rId68" Type="http://schemas.openxmlformats.org/officeDocument/2006/relationships/ctrlProp" Target="../ctrlProps/ctrlProp28.xml"/><Relationship Id="rId84" Type="http://schemas.openxmlformats.org/officeDocument/2006/relationships/ctrlProp" Target="../ctrlProps/ctrlProp44.xml"/><Relationship Id="rId89" Type="http://schemas.openxmlformats.org/officeDocument/2006/relationships/ctrlProp" Target="../ctrlProps/ctrlProp49.xml"/><Relationship Id="rId16" Type="http://schemas.openxmlformats.org/officeDocument/2006/relationships/hyperlink" Target="mailto:paul.deeble@tss.ox.ac.uk" TargetMode="External"/><Relationship Id="rId11" Type="http://schemas.openxmlformats.org/officeDocument/2006/relationships/hyperlink" Target="https://staffimmigration.web.ox.ac.uk/atas-hr-template-letter-skilled-worker" TargetMode="External"/><Relationship Id="rId32" Type="http://schemas.openxmlformats.org/officeDocument/2006/relationships/image" Target="../media/image6.emf"/><Relationship Id="rId37" Type="http://schemas.openxmlformats.org/officeDocument/2006/relationships/control" Target="../activeX/activeX9.xml"/><Relationship Id="rId53" Type="http://schemas.openxmlformats.org/officeDocument/2006/relationships/ctrlProp" Target="../ctrlProps/ctrlProp13.xml"/><Relationship Id="rId58" Type="http://schemas.openxmlformats.org/officeDocument/2006/relationships/ctrlProp" Target="../ctrlProps/ctrlProp18.xml"/><Relationship Id="rId74" Type="http://schemas.openxmlformats.org/officeDocument/2006/relationships/ctrlProp" Target="../ctrlProps/ctrlProp34.xml"/><Relationship Id="rId79" Type="http://schemas.openxmlformats.org/officeDocument/2006/relationships/ctrlProp" Target="../ctrlProps/ctrlProp39.xml"/><Relationship Id="rId102" Type="http://schemas.openxmlformats.org/officeDocument/2006/relationships/ctrlProp" Target="../ctrlProps/ctrlProp62.xml"/><Relationship Id="rId5" Type="http://schemas.openxmlformats.org/officeDocument/2006/relationships/hyperlink" Target="https://staffimmigration.admin.ox.ac.uk/during-tier-2-sponsorship" TargetMode="External"/><Relationship Id="rId90" Type="http://schemas.openxmlformats.org/officeDocument/2006/relationships/ctrlProp" Target="../ctrlProps/ctrlProp50.xml"/><Relationship Id="rId95" Type="http://schemas.openxmlformats.org/officeDocument/2006/relationships/ctrlProp" Target="../ctrlProps/ctrlProp55.xml"/><Relationship Id="rId22" Type="http://schemas.openxmlformats.org/officeDocument/2006/relationships/image" Target="../media/image1.emf"/><Relationship Id="rId27" Type="http://schemas.openxmlformats.org/officeDocument/2006/relationships/control" Target="../activeX/activeX4.xml"/><Relationship Id="rId43" Type="http://schemas.openxmlformats.org/officeDocument/2006/relationships/ctrlProp" Target="../ctrlProps/ctrlProp3.xml"/><Relationship Id="rId48" Type="http://schemas.openxmlformats.org/officeDocument/2006/relationships/ctrlProp" Target="../ctrlProps/ctrlProp8.xml"/><Relationship Id="rId64" Type="http://schemas.openxmlformats.org/officeDocument/2006/relationships/ctrlProp" Target="../ctrlProps/ctrlProp24.xml"/><Relationship Id="rId69" Type="http://schemas.openxmlformats.org/officeDocument/2006/relationships/ctrlProp" Target="../ctrlProps/ctrlProp29.xml"/><Relationship Id="rId80" Type="http://schemas.openxmlformats.org/officeDocument/2006/relationships/ctrlProp" Target="../ctrlProps/ctrlProp40.xml"/><Relationship Id="rId85" Type="http://schemas.openxmlformats.org/officeDocument/2006/relationships/ctrlProp" Target="../ctrlProps/ctrlProp45.xml"/><Relationship Id="rId12" Type="http://schemas.openxmlformats.org/officeDocument/2006/relationships/hyperlink" Target="https://staffimmigration.admin.ox.ac.uk/atas-researchers" TargetMode="External"/><Relationship Id="rId17" Type="http://schemas.openxmlformats.org/officeDocument/2006/relationships/hyperlink" Target="mailto:paul.deeble@admin.ox.ac.uk" TargetMode="External"/><Relationship Id="rId25" Type="http://schemas.openxmlformats.org/officeDocument/2006/relationships/control" Target="../activeX/activeX3.xml"/><Relationship Id="rId33" Type="http://schemas.openxmlformats.org/officeDocument/2006/relationships/control" Target="../activeX/activeX7.xml"/><Relationship Id="rId38" Type="http://schemas.openxmlformats.org/officeDocument/2006/relationships/image" Target="../media/image9.emf"/><Relationship Id="rId46" Type="http://schemas.openxmlformats.org/officeDocument/2006/relationships/ctrlProp" Target="../ctrlProps/ctrlProp6.xml"/><Relationship Id="rId59" Type="http://schemas.openxmlformats.org/officeDocument/2006/relationships/ctrlProp" Target="../ctrlProps/ctrlProp19.xml"/><Relationship Id="rId67" Type="http://schemas.openxmlformats.org/officeDocument/2006/relationships/ctrlProp" Target="../ctrlProps/ctrlProp27.xml"/><Relationship Id="rId103" Type="http://schemas.openxmlformats.org/officeDocument/2006/relationships/ctrlProp" Target="../ctrlProps/ctrlProp63.xml"/><Relationship Id="rId20" Type="http://schemas.openxmlformats.org/officeDocument/2006/relationships/vmlDrawing" Target="../drawings/vmlDrawing1.vml"/><Relationship Id="rId41" Type="http://schemas.openxmlformats.org/officeDocument/2006/relationships/ctrlProp" Target="../ctrlProps/ctrlProp1.xml"/><Relationship Id="rId54" Type="http://schemas.openxmlformats.org/officeDocument/2006/relationships/ctrlProp" Target="../ctrlProps/ctrlProp14.xml"/><Relationship Id="rId62" Type="http://schemas.openxmlformats.org/officeDocument/2006/relationships/ctrlProp" Target="../ctrlProps/ctrlProp22.xml"/><Relationship Id="rId70" Type="http://schemas.openxmlformats.org/officeDocument/2006/relationships/ctrlProp" Target="../ctrlProps/ctrlProp30.xml"/><Relationship Id="rId75" Type="http://schemas.openxmlformats.org/officeDocument/2006/relationships/ctrlProp" Target="../ctrlProps/ctrlProp35.xml"/><Relationship Id="rId83" Type="http://schemas.openxmlformats.org/officeDocument/2006/relationships/ctrlProp" Target="../ctrlProps/ctrlProp43.xml"/><Relationship Id="rId88" Type="http://schemas.openxmlformats.org/officeDocument/2006/relationships/ctrlProp" Target="../ctrlProps/ctrlProp48.xml"/><Relationship Id="rId91" Type="http://schemas.openxmlformats.org/officeDocument/2006/relationships/ctrlProp" Target="../ctrlProps/ctrlProp51.xml"/><Relationship Id="rId96" Type="http://schemas.openxmlformats.org/officeDocument/2006/relationships/ctrlProp" Target="../ctrlProps/ctrlProp56.xml"/><Relationship Id="rId1" Type="http://schemas.openxmlformats.org/officeDocument/2006/relationships/hyperlink" Target="https://staffimmigration.admin.ox.ac.uk/police-registration" TargetMode="External"/><Relationship Id="rId6" Type="http://schemas.openxmlformats.org/officeDocument/2006/relationships/hyperlink" Target="https://staffimmigration.admin.ox.ac.uk/compliance" TargetMode="External"/><Relationship Id="rId15" Type="http://schemas.openxmlformats.org/officeDocument/2006/relationships/hyperlink" Target="mailto:lyn.davis@admin.ox.ac.uk" TargetMode="External"/><Relationship Id="rId23" Type="http://schemas.openxmlformats.org/officeDocument/2006/relationships/control" Target="../activeX/activeX2.xml"/><Relationship Id="rId28" Type="http://schemas.openxmlformats.org/officeDocument/2006/relationships/image" Target="../media/image4.emf"/><Relationship Id="rId36" Type="http://schemas.openxmlformats.org/officeDocument/2006/relationships/image" Target="../media/image8.emf"/><Relationship Id="rId49" Type="http://schemas.openxmlformats.org/officeDocument/2006/relationships/ctrlProp" Target="../ctrlProps/ctrlProp9.xml"/><Relationship Id="rId57" Type="http://schemas.openxmlformats.org/officeDocument/2006/relationships/ctrlProp" Target="../ctrlProps/ctrlProp17.xml"/><Relationship Id="rId10" Type="http://schemas.openxmlformats.org/officeDocument/2006/relationships/hyperlink" Target="https://staffimmigration.web.ox.ac.uk/atas-full-cah-code-list" TargetMode="External"/><Relationship Id="rId31" Type="http://schemas.openxmlformats.org/officeDocument/2006/relationships/control" Target="../activeX/activeX6.xml"/><Relationship Id="rId44" Type="http://schemas.openxmlformats.org/officeDocument/2006/relationships/ctrlProp" Target="../ctrlProps/ctrlProp4.xml"/><Relationship Id="rId52" Type="http://schemas.openxmlformats.org/officeDocument/2006/relationships/ctrlProp" Target="../ctrlProps/ctrlProp12.xml"/><Relationship Id="rId60" Type="http://schemas.openxmlformats.org/officeDocument/2006/relationships/ctrlProp" Target="../ctrlProps/ctrlProp20.xml"/><Relationship Id="rId65" Type="http://schemas.openxmlformats.org/officeDocument/2006/relationships/ctrlProp" Target="../ctrlProps/ctrlProp25.xml"/><Relationship Id="rId73" Type="http://schemas.openxmlformats.org/officeDocument/2006/relationships/ctrlProp" Target="../ctrlProps/ctrlProp33.xml"/><Relationship Id="rId78" Type="http://schemas.openxmlformats.org/officeDocument/2006/relationships/ctrlProp" Target="../ctrlProps/ctrlProp38.xml"/><Relationship Id="rId81" Type="http://schemas.openxmlformats.org/officeDocument/2006/relationships/ctrlProp" Target="../ctrlProps/ctrlProp41.xml"/><Relationship Id="rId86" Type="http://schemas.openxmlformats.org/officeDocument/2006/relationships/ctrlProp" Target="../ctrlProps/ctrlProp46.xml"/><Relationship Id="rId94" Type="http://schemas.openxmlformats.org/officeDocument/2006/relationships/ctrlProp" Target="../ctrlProps/ctrlProp54.xml"/><Relationship Id="rId99" Type="http://schemas.openxmlformats.org/officeDocument/2006/relationships/ctrlProp" Target="../ctrlProps/ctrlProp59.xml"/><Relationship Id="rId101" Type="http://schemas.openxmlformats.org/officeDocument/2006/relationships/ctrlProp" Target="../ctrlProps/ctrlProp61.xml"/><Relationship Id="rId4" Type="http://schemas.openxmlformats.org/officeDocument/2006/relationships/hyperlink" Target="https://staffimmigration.admin.ox.ac.uk/" TargetMode="External"/><Relationship Id="rId9" Type="http://schemas.openxmlformats.org/officeDocument/2006/relationships/hyperlink" Target="https://staffimmigration.admin.ox.ac.uk/skilled-worker-during-sponsorship" TargetMode="External"/><Relationship Id="rId13" Type="http://schemas.openxmlformats.org/officeDocument/2006/relationships/hyperlink" Target="mailto:angelina.pelova@admin.ox.ac.uk" TargetMode="External"/><Relationship Id="rId18" Type="http://schemas.openxmlformats.org/officeDocument/2006/relationships/printerSettings" Target="../printerSettings/printerSettings1.bin"/><Relationship Id="rId39" Type="http://schemas.openxmlformats.org/officeDocument/2006/relationships/control" Target="../activeX/activeX10.xml"/><Relationship Id="rId34" Type="http://schemas.openxmlformats.org/officeDocument/2006/relationships/image" Target="../media/image7.emf"/><Relationship Id="rId50" Type="http://schemas.openxmlformats.org/officeDocument/2006/relationships/ctrlProp" Target="../ctrlProps/ctrlProp10.xml"/><Relationship Id="rId55" Type="http://schemas.openxmlformats.org/officeDocument/2006/relationships/ctrlProp" Target="../ctrlProps/ctrlProp15.xml"/><Relationship Id="rId76" Type="http://schemas.openxmlformats.org/officeDocument/2006/relationships/ctrlProp" Target="../ctrlProps/ctrlProp36.xml"/><Relationship Id="rId97" Type="http://schemas.openxmlformats.org/officeDocument/2006/relationships/ctrlProp" Target="../ctrlProps/ctrlProp57.xml"/><Relationship Id="rId104" Type="http://schemas.openxmlformats.org/officeDocument/2006/relationships/comments" Target="../comments1.xml"/><Relationship Id="rId7" Type="http://schemas.openxmlformats.org/officeDocument/2006/relationships/hyperlink" Target="mailto:james.galloway@admin.ox.ac.uk" TargetMode="External"/><Relationship Id="rId71" Type="http://schemas.openxmlformats.org/officeDocument/2006/relationships/ctrlProp" Target="../ctrlProps/ctrlProp31.xml"/><Relationship Id="rId92" Type="http://schemas.openxmlformats.org/officeDocument/2006/relationships/ctrlProp" Target="../ctrlProps/ctrlProp52.xml"/><Relationship Id="rId2" Type="http://schemas.openxmlformats.org/officeDocument/2006/relationships/hyperlink" Target="https://staffimmigration.admin.ox.ac.uk/forms-guidance" TargetMode="External"/><Relationship Id="rId29" Type="http://schemas.openxmlformats.org/officeDocument/2006/relationships/control" Target="../activeX/activeX5.xml"/><Relationship Id="rId24" Type="http://schemas.openxmlformats.org/officeDocument/2006/relationships/image" Target="../media/image2.emf"/><Relationship Id="rId40" Type="http://schemas.openxmlformats.org/officeDocument/2006/relationships/image" Target="../media/image10.emf"/><Relationship Id="rId45" Type="http://schemas.openxmlformats.org/officeDocument/2006/relationships/ctrlProp" Target="../ctrlProps/ctrlProp5.xml"/><Relationship Id="rId66" Type="http://schemas.openxmlformats.org/officeDocument/2006/relationships/ctrlProp" Target="../ctrlProps/ctrlProp26.xml"/><Relationship Id="rId87" Type="http://schemas.openxmlformats.org/officeDocument/2006/relationships/ctrlProp" Target="../ctrlProps/ctrlProp47.xml"/><Relationship Id="rId61" Type="http://schemas.openxmlformats.org/officeDocument/2006/relationships/ctrlProp" Target="../ctrlProps/ctrlProp21.xml"/><Relationship Id="rId82" Type="http://schemas.openxmlformats.org/officeDocument/2006/relationships/ctrlProp" Target="../ctrlProps/ctrlProp42.xml"/><Relationship Id="rId19" Type="http://schemas.openxmlformats.org/officeDocument/2006/relationships/drawing" Target="../drawings/drawing1.xml"/><Relationship Id="rId14" Type="http://schemas.openxmlformats.org/officeDocument/2006/relationships/hyperlink" Target="mailto:richard.birt@admin.ox.ac.uk" TargetMode="External"/><Relationship Id="rId30" Type="http://schemas.openxmlformats.org/officeDocument/2006/relationships/image" Target="../media/image5.emf"/><Relationship Id="rId35" Type="http://schemas.openxmlformats.org/officeDocument/2006/relationships/control" Target="../activeX/activeX8.xml"/><Relationship Id="rId56" Type="http://schemas.openxmlformats.org/officeDocument/2006/relationships/ctrlProp" Target="../ctrlProps/ctrlProp16.xml"/><Relationship Id="rId77" Type="http://schemas.openxmlformats.org/officeDocument/2006/relationships/ctrlProp" Target="../ctrlProps/ctrlProp37.xml"/><Relationship Id="rId100" Type="http://schemas.openxmlformats.org/officeDocument/2006/relationships/ctrlProp" Target="../ctrlProps/ctrlProp60.xml"/><Relationship Id="rId8" Type="http://schemas.openxmlformats.org/officeDocument/2006/relationships/hyperlink" Target="https://finance.admin.ox.ac.uk/salary-scales" TargetMode="External"/><Relationship Id="rId51" Type="http://schemas.openxmlformats.org/officeDocument/2006/relationships/ctrlProp" Target="../ctrlProps/ctrlProp11.xml"/><Relationship Id="rId72" Type="http://schemas.openxmlformats.org/officeDocument/2006/relationships/ctrlProp" Target="../ctrlProps/ctrlProp32.xml"/><Relationship Id="rId93" Type="http://schemas.openxmlformats.org/officeDocument/2006/relationships/ctrlProp" Target="../ctrlProps/ctrlProp53.xml"/><Relationship Id="rId98" Type="http://schemas.openxmlformats.org/officeDocument/2006/relationships/ctrlProp" Target="../ctrlProps/ctrlProp58.xml"/><Relationship Id="rId3" Type="http://schemas.openxmlformats.org/officeDocument/2006/relationships/hyperlink" Target="http://www.admin.ox.ac.uk/finance/epp/payroll/scale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taffimmigration.web.ox.ac.uk/atas-full-cah-code-list" TargetMode="External"/><Relationship Id="rId1" Type="http://schemas.openxmlformats.org/officeDocument/2006/relationships/hyperlink" Target="https://www.gov.uk/guidance/immigration-rules/immigration-rules-appendix-atas-academic-technology-approval-scheme-a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37"/>
  <sheetViews>
    <sheetView workbookViewId="0"/>
  </sheetViews>
  <sheetFormatPr defaultColWidth="8.85546875" defaultRowHeight="12.75" x14ac:dyDescent="0.2"/>
  <cols>
    <col min="1" max="1" width="5.7109375" style="135" bestFit="1" customWidth="1"/>
    <col min="2" max="2" width="52.140625" style="135" customWidth="1"/>
    <col min="3" max="16384" width="8.85546875" style="135"/>
  </cols>
  <sheetData>
    <row r="1" spans="1:2" ht="15.75" x14ac:dyDescent="0.25">
      <c r="A1" s="159" t="s">
        <v>843</v>
      </c>
    </row>
    <row r="2" spans="1:2" x14ac:dyDescent="0.2">
      <c r="A2" s="335" t="s">
        <v>1004</v>
      </c>
    </row>
    <row r="3" spans="1:2" x14ac:dyDescent="0.2">
      <c r="A3" s="133" t="s">
        <v>473</v>
      </c>
      <c r="B3" s="134" t="s">
        <v>474</v>
      </c>
    </row>
    <row r="4" spans="1:2" x14ac:dyDescent="0.2">
      <c r="A4" s="136" t="s">
        <v>1005</v>
      </c>
      <c r="B4" s="136" t="s">
        <v>1006</v>
      </c>
    </row>
    <row r="5" spans="1:2" x14ac:dyDescent="0.2">
      <c r="A5" s="136" t="s">
        <v>985</v>
      </c>
      <c r="B5" s="136" t="s">
        <v>986</v>
      </c>
    </row>
    <row r="6" spans="1:2" x14ac:dyDescent="0.2">
      <c r="A6" s="136" t="s">
        <v>475</v>
      </c>
      <c r="B6" s="136" t="s">
        <v>476</v>
      </c>
    </row>
    <row r="7" spans="1:2" x14ac:dyDescent="0.2">
      <c r="A7" s="136" t="s">
        <v>477</v>
      </c>
      <c r="B7" s="136" t="s">
        <v>478</v>
      </c>
    </row>
    <row r="8" spans="1:2" x14ac:dyDescent="0.2">
      <c r="A8" s="136" t="s">
        <v>479</v>
      </c>
      <c r="B8" s="136" t="s">
        <v>480</v>
      </c>
    </row>
    <row r="9" spans="1:2" x14ac:dyDescent="0.2">
      <c r="A9" s="136" t="s">
        <v>481</v>
      </c>
      <c r="B9" s="136" t="s">
        <v>482</v>
      </c>
    </row>
    <row r="10" spans="1:2" x14ac:dyDescent="0.2">
      <c r="A10" s="136" t="s">
        <v>483</v>
      </c>
      <c r="B10" s="136" t="s">
        <v>484</v>
      </c>
    </row>
    <row r="11" spans="1:2" x14ac:dyDescent="0.2">
      <c r="A11" s="136" t="s">
        <v>1007</v>
      </c>
      <c r="B11" s="136" t="s">
        <v>1006</v>
      </c>
    </row>
    <row r="12" spans="1:2" x14ac:dyDescent="0.2">
      <c r="A12" s="136" t="s">
        <v>485</v>
      </c>
      <c r="B12" s="136" t="s">
        <v>486</v>
      </c>
    </row>
    <row r="13" spans="1:2" x14ac:dyDescent="0.2">
      <c r="A13" s="136" t="s">
        <v>487</v>
      </c>
      <c r="B13" s="136" t="s">
        <v>488</v>
      </c>
    </row>
    <row r="14" spans="1:2" x14ac:dyDescent="0.2">
      <c r="A14" s="136" t="s">
        <v>489</v>
      </c>
      <c r="B14" s="136" t="s">
        <v>490</v>
      </c>
    </row>
    <row r="15" spans="1:2" x14ac:dyDescent="0.2">
      <c r="A15" s="136" t="s">
        <v>491</v>
      </c>
      <c r="B15" s="136" t="s">
        <v>972</v>
      </c>
    </row>
    <row r="16" spans="1:2" x14ac:dyDescent="0.2">
      <c r="A16" s="136" t="s">
        <v>492</v>
      </c>
      <c r="B16" s="136" t="s">
        <v>493</v>
      </c>
    </row>
    <row r="17" spans="1:2" x14ac:dyDescent="0.2">
      <c r="A17" s="136" t="s">
        <v>494</v>
      </c>
      <c r="B17" s="136" t="s">
        <v>973</v>
      </c>
    </row>
    <row r="18" spans="1:2" x14ac:dyDescent="0.2">
      <c r="A18" s="136" t="s">
        <v>495</v>
      </c>
      <c r="B18" s="136" t="s">
        <v>987</v>
      </c>
    </row>
    <row r="19" spans="1:2" x14ac:dyDescent="0.2">
      <c r="A19" s="136" t="s">
        <v>496</v>
      </c>
      <c r="B19" s="136" t="s">
        <v>497</v>
      </c>
    </row>
    <row r="20" spans="1:2" x14ac:dyDescent="0.2">
      <c r="A20" s="136" t="s">
        <v>498</v>
      </c>
      <c r="B20" s="136" t="s">
        <v>499</v>
      </c>
    </row>
    <row r="21" spans="1:2" x14ac:dyDescent="0.2">
      <c r="A21" s="136" t="s">
        <v>500</v>
      </c>
      <c r="B21" s="136" t="s">
        <v>501</v>
      </c>
    </row>
    <row r="22" spans="1:2" x14ac:dyDescent="0.2">
      <c r="A22" s="136" t="s">
        <v>502</v>
      </c>
      <c r="B22" s="136" t="s">
        <v>503</v>
      </c>
    </row>
    <row r="23" spans="1:2" x14ac:dyDescent="0.2">
      <c r="A23" s="136" t="s">
        <v>504</v>
      </c>
      <c r="B23" s="136" t="s">
        <v>505</v>
      </c>
    </row>
    <row r="24" spans="1:2" x14ac:dyDescent="0.2">
      <c r="A24" s="136" t="s">
        <v>506</v>
      </c>
      <c r="B24" s="136" t="s">
        <v>507</v>
      </c>
    </row>
    <row r="25" spans="1:2" x14ac:dyDescent="0.2">
      <c r="A25" s="136" t="s">
        <v>508</v>
      </c>
      <c r="B25" s="136" t="s">
        <v>509</v>
      </c>
    </row>
    <row r="26" spans="1:2" x14ac:dyDescent="0.2">
      <c r="A26" s="136" t="s">
        <v>510</v>
      </c>
      <c r="B26" s="136" t="s">
        <v>511</v>
      </c>
    </row>
    <row r="27" spans="1:2" x14ac:dyDescent="0.2">
      <c r="A27" s="136" t="s">
        <v>512</v>
      </c>
      <c r="B27" s="136" t="s">
        <v>513</v>
      </c>
    </row>
    <row r="28" spans="1:2" x14ac:dyDescent="0.2">
      <c r="A28" s="136" t="s">
        <v>514</v>
      </c>
      <c r="B28" s="136" t="s">
        <v>515</v>
      </c>
    </row>
    <row r="29" spans="1:2" x14ac:dyDescent="0.2">
      <c r="A29" s="136" t="s">
        <v>516</v>
      </c>
      <c r="B29" s="136" t="s">
        <v>517</v>
      </c>
    </row>
    <row r="30" spans="1:2" x14ac:dyDescent="0.2">
      <c r="A30" s="136" t="s">
        <v>518</v>
      </c>
      <c r="B30" s="136" t="s">
        <v>519</v>
      </c>
    </row>
    <row r="31" spans="1:2" x14ac:dyDescent="0.2">
      <c r="A31" s="136" t="s">
        <v>520</v>
      </c>
      <c r="B31" s="136" t="s">
        <v>521</v>
      </c>
    </row>
    <row r="32" spans="1:2" x14ac:dyDescent="0.2">
      <c r="A32" s="136" t="s">
        <v>522</v>
      </c>
      <c r="B32" s="136" t="s">
        <v>523</v>
      </c>
    </row>
    <row r="33" spans="1:2" x14ac:dyDescent="0.2">
      <c r="A33" s="136" t="s">
        <v>524</v>
      </c>
      <c r="B33" s="136" t="s">
        <v>525</v>
      </c>
    </row>
    <row r="34" spans="1:2" x14ac:dyDescent="0.2">
      <c r="A34" s="136" t="s">
        <v>526</v>
      </c>
      <c r="B34" s="136" t="s">
        <v>527</v>
      </c>
    </row>
    <row r="35" spans="1:2" x14ac:dyDescent="0.2">
      <c r="A35" s="136" t="s">
        <v>528</v>
      </c>
      <c r="B35" s="136" t="s">
        <v>529</v>
      </c>
    </row>
    <row r="36" spans="1:2" x14ac:dyDescent="0.2">
      <c r="A36" s="136" t="s">
        <v>530</v>
      </c>
      <c r="B36" s="136" t="s">
        <v>531</v>
      </c>
    </row>
    <row r="37" spans="1:2" x14ac:dyDescent="0.2">
      <c r="A37" s="136" t="s">
        <v>532</v>
      </c>
      <c r="B37" s="136" t="s">
        <v>533</v>
      </c>
    </row>
    <row r="38" spans="1:2" x14ac:dyDescent="0.2">
      <c r="A38" s="136" t="s">
        <v>534</v>
      </c>
      <c r="B38" s="136" t="s">
        <v>535</v>
      </c>
    </row>
    <row r="39" spans="1:2" x14ac:dyDescent="0.2">
      <c r="A39" s="136" t="s">
        <v>536</v>
      </c>
      <c r="B39" s="136" t="s">
        <v>537</v>
      </c>
    </row>
    <row r="40" spans="1:2" x14ac:dyDescent="0.2">
      <c r="A40" s="136" t="s">
        <v>538</v>
      </c>
      <c r="B40" s="136" t="s">
        <v>539</v>
      </c>
    </row>
    <row r="41" spans="1:2" x14ac:dyDescent="0.2">
      <c r="A41" s="136" t="s">
        <v>540</v>
      </c>
      <c r="B41" s="136" t="s">
        <v>541</v>
      </c>
    </row>
    <row r="42" spans="1:2" x14ac:dyDescent="0.2">
      <c r="A42" s="136" t="s">
        <v>1008</v>
      </c>
      <c r="B42" s="136" t="s">
        <v>1009</v>
      </c>
    </row>
    <row r="43" spans="1:2" x14ac:dyDescent="0.2">
      <c r="A43" s="136" t="s">
        <v>542</v>
      </c>
      <c r="B43" s="136" t="s">
        <v>543</v>
      </c>
    </row>
    <row r="44" spans="1:2" x14ac:dyDescent="0.2">
      <c r="A44" s="136" t="s">
        <v>974</v>
      </c>
      <c r="B44" s="136" t="s">
        <v>975</v>
      </c>
    </row>
    <row r="45" spans="1:2" x14ac:dyDescent="0.2">
      <c r="A45" s="136" t="s">
        <v>544</v>
      </c>
      <c r="B45" s="136" t="s">
        <v>545</v>
      </c>
    </row>
    <row r="46" spans="1:2" x14ac:dyDescent="0.2">
      <c r="A46" s="136" t="s">
        <v>546</v>
      </c>
      <c r="B46" s="136" t="s">
        <v>547</v>
      </c>
    </row>
    <row r="47" spans="1:2" x14ac:dyDescent="0.2">
      <c r="A47" s="136" t="s">
        <v>548</v>
      </c>
      <c r="B47" s="136" t="s">
        <v>549</v>
      </c>
    </row>
    <row r="48" spans="1:2" x14ac:dyDescent="0.2">
      <c r="A48" s="136" t="s">
        <v>550</v>
      </c>
      <c r="B48" s="136" t="s">
        <v>551</v>
      </c>
    </row>
    <row r="49" spans="1:2" x14ac:dyDescent="0.2">
      <c r="A49" s="136" t="s">
        <v>552</v>
      </c>
      <c r="B49" s="136" t="s">
        <v>553</v>
      </c>
    </row>
    <row r="50" spans="1:2" x14ac:dyDescent="0.2">
      <c r="A50" s="136" t="s">
        <v>554</v>
      </c>
      <c r="B50" s="136" t="s">
        <v>980</v>
      </c>
    </row>
    <row r="51" spans="1:2" x14ac:dyDescent="0.2">
      <c r="A51" s="357" t="s">
        <v>1010</v>
      </c>
      <c r="B51" s="358" t="s">
        <v>1011</v>
      </c>
    </row>
    <row r="52" spans="1:2" x14ac:dyDescent="0.2">
      <c r="A52" s="136" t="s">
        <v>976</v>
      </c>
      <c r="B52" s="136" t="s">
        <v>977</v>
      </c>
    </row>
    <row r="53" spans="1:2" x14ac:dyDescent="0.2">
      <c r="A53" s="136" t="s">
        <v>978</v>
      </c>
      <c r="B53" s="136" t="s">
        <v>979</v>
      </c>
    </row>
    <row r="54" spans="1:2" x14ac:dyDescent="0.2">
      <c r="A54" s="136" t="s">
        <v>555</v>
      </c>
      <c r="B54" s="136" t="s">
        <v>556</v>
      </c>
    </row>
    <row r="55" spans="1:2" x14ac:dyDescent="0.2">
      <c r="A55" s="136" t="s">
        <v>863</v>
      </c>
      <c r="B55" s="136" t="s">
        <v>988</v>
      </c>
    </row>
    <row r="56" spans="1:2" x14ac:dyDescent="0.2">
      <c r="A56" s="136" t="s">
        <v>557</v>
      </c>
      <c r="B56" s="136" t="s">
        <v>558</v>
      </c>
    </row>
    <row r="57" spans="1:2" x14ac:dyDescent="0.2">
      <c r="A57" s="136" t="s">
        <v>559</v>
      </c>
      <c r="B57" s="136" t="s">
        <v>560</v>
      </c>
    </row>
    <row r="58" spans="1:2" x14ac:dyDescent="0.2">
      <c r="A58" s="136" t="s">
        <v>561</v>
      </c>
      <c r="B58" s="136" t="s">
        <v>562</v>
      </c>
    </row>
    <row r="59" spans="1:2" x14ac:dyDescent="0.2">
      <c r="A59" s="136" t="s">
        <v>983</v>
      </c>
      <c r="B59" s="136" t="s">
        <v>989</v>
      </c>
    </row>
    <row r="60" spans="1:2" x14ac:dyDescent="0.2">
      <c r="A60" s="136" t="s">
        <v>563</v>
      </c>
      <c r="B60" s="136" t="s">
        <v>564</v>
      </c>
    </row>
    <row r="61" spans="1:2" x14ac:dyDescent="0.2">
      <c r="A61" s="136" t="s">
        <v>565</v>
      </c>
      <c r="B61" s="136" t="s">
        <v>566</v>
      </c>
    </row>
    <row r="62" spans="1:2" x14ac:dyDescent="0.2">
      <c r="A62" s="136" t="s">
        <v>567</v>
      </c>
      <c r="B62" s="136" t="s">
        <v>568</v>
      </c>
    </row>
    <row r="63" spans="1:2" x14ac:dyDescent="0.2">
      <c r="A63" s="136" t="s">
        <v>569</v>
      </c>
      <c r="B63" s="136" t="s">
        <v>570</v>
      </c>
    </row>
    <row r="64" spans="1:2" x14ac:dyDescent="0.2">
      <c r="A64" s="136" t="s">
        <v>571</v>
      </c>
      <c r="B64" s="136" t="s">
        <v>572</v>
      </c>
    </row>
    <row r="65" spans="1:2" x14ac:dyDescent="0.2">
      <c r="A65" s="136" t="s">
        <v>573</v>
      </c>
      <c r="B65" s="136" t="s">
        <v>574</v>
      </c>
    </row>
    <row r="66" spans="1:2" x14ac:dyDescent="0.2">
      <c r="A66" s="136" t="s">
        <v>575</v>
      </c>
      <c r="B66" s="136" t="s">
        <v>576</v>
      </c>
    </row>
    <row r="67" spans="1:2" x14ac:dyDescent="0.2">
      <c r="A67" s="136" t="s">
        <v>577</v>
      </c>
      <c r="B67" s="136" t="s">
        <v>578</v>
      </c>
    </row>
    <row r="68" spans="1:2" x14ac:dyDescent="0.2">
      <c r="A68" s="136" t="s">
        <v>579</v>
      </c>
      <c r="B68" s="136" t="s">
        <v>467</v>
      </c>
    </row>
    <row r="69" spans="1:2" x14ac:dyDescent="0.2">
      <c r="A69" s="136" t="s">
        <v>580</v>
      </c>
      <c r="B69" s="136" t="s">
        <v>581</v>
      </c>
    </row>
    <row r="70" spans="1:2" x14ac:dyDescent="0.2">
      <c r="A70" s="136" t="s">
        <v>582</v>
      </c>
      <c r="B70" s="136" t="s">
        <v>583</v>
      </c>
    </row>
    <row r="71" spans="1:2" x14ac:dyDescent="0.2">
      <c r="A71" s="136" t="s">
        <v>584</v>
      </c>
      <c r="B71" s="136" t="s">
        <v>585</v>
      </c>
    </row>
    <row r="72" spans="1:2" x14ac:dyDescent="0.2">
      <c r="A72" s="136" t="s">
        <v>586</v>
      </c>
      <c r="B72" s="136" t="s">
        <v>587</v>
      </c>
    </row>
    <row r="73" spans="1:2" x14ac:dyDescent="0.2">
      <c r="A73" s="136" t="s">
        <v>588</v>
      </c>
      <c r="B73" s="136" t="s">
        <v>589</v>
      </c>
    </row>
    <row r="74" spans="1:2" x14ac:dyDescent="0.2">
      <c r="A74" s="136" t="s">
        <v>590</v>
      </c>
      <c r="B74" s="136" t="s">
        <v>591</v>
      </c>
    </row>
    <row r="75" spans="1:2" x14ac:dyDescent="0.2">
      <c r="A75" s="136" t="s">
        <v>592</v>
      </c>
      <c r="B75" s="136" t="s">
        <v>593</v>
      </c>
    </row>
    <row r="76" spans="1:2" x14ac:dyDescent="0.2">
      <c r="A76" s="136" t="s">
        <v>594</v>
      </c>
      <c r="B76" s="136" t="s">
        <v>595</v>
      </c>
    </row>
    <row r="77" spans="1:2" x14ac:dyDescent="0.2">
      <c r="A77" s="136" t="s">
        <v>596</v>
      </c>
      <c r="B77" s="136" t="s">
        <v>597</v>
      </c>
    </row>
    <row r="78" spans="1:2" x14ac:dyDescent="0.2">
      <c r="A78" s="136" t="s">
        <v>598</v>
      </c>
      <c r="B78" s="136" t="s">
        <v>599</v>
      </c>
    </row>
    <row r="79" spans="1:2" x14ac:dyDescent="0.2">
      <c r="A79" s="136" t="s">
        <v>600</v>
      </c>
      <c r="B79" s="136" t="s">
        <v>601</v>
      </c>
    </row>
    <row r="80" spans="1:2" x14ac:dyDescent="0.2">
      <c r="A80" s="136" t="s">
        <v>602</v>
      </c>
      <c r="B80" s="136" t="s">
        <v>603</v>
      </c>
    </row>
    <row r="81" spans="1:2" x14ac:dyDescent="0.2">
      <c r="A81" s="136" t="s">
        <v>604</v>
      </c>
      <c r="B81" s="136" t="s">
        <v>605</v>
      </c>
    </row>
    <row r="82" spans="1:2" x14ac:dyDescent="0.2">
      <c r="A82" s="136" t="s">
        <v>606</v>
      </c>
      <c r="B82" s="136" t="s">
        <v>607</v>
      </c>
    </row>
    <row r="83" spans="1:2" x14ac:dyDescent="0.2">
      <c r="A83" s="136" t="s">
        <v>608</v>
      </c>
      <c r="B83" s="136" t="s">
        <v>609</v>
      </c>
    </row>
    <row r="84" spans="1:2" x14ac:dyDescent="0.2">
      <c r="A84" s="136" t="s">
        <v>610</v>
      </c>
      <c r="B84" s="136" t="s">
        <v>611</v>
      </c>
    </row>
    <row r="85" spans="1:2" x14ac:dyDescent="0.2">
      <c r="A85" s="136" t="s">
        <v>612</v>
      </c>
      <c r="B85" s="136" t="s">
        <v>613</v>
      </c>
    </row>
    <row r="86" spans="1:2" x14ac:dyDescent="0.2">
      <c r="A86" s="136" t="s">
        <v>614</v>
      </c>
      <c r="B86" s="136" t="s">
        <v>615</v>
      </c>
    </row>
    <row r="87" spans="1:2" x14ac:dyDescent="0.2">
      <c r="A87" s="136" t="s">
        <v>616</v>
      </c>
      <c r="B87" s="136" t="s">
        <v>617</v>
      </c>
    </row>
    <row r="88" spans="1:2" x14ac:dyDescent="0.2">
      <c r="A88" s="136" t="s">
        <v>618</v>
      </c>
      <c r="B88" s="136" t="s">
        <v>619</v>
      </c>
    </row>
    <row r="89" spans="1:2" x14ac:dyDescent="0.2">
      <c r="A89" s="136" t="s">
        <v>620</v>
      </c>
      <c r="B89" s="136" t="s">
        <v>621</v>
      </c>
    </row>
    <row r="90" spans="1:2" x14ac:dyDescent="0.2">
      <c r="A90" s="136" t="s">
        <v>622</v>
      </c>
      <c r="B90" s="136" t="s">
        <v>623</v>
      </c>
    </row>
    <row r="91" spans="1:2" x14ac:dyDescent="0.2">
      <c r="A91" s="136" t="s">
        <v>624</v>
      </c>
      <c r="B91" s="136" t="s">
        <v>625</v>
      </c>
    </row>
    <row r="92" spans="1:2" x14ac:dyDescent="0.2">
      <c r="A92" s="136" t="s">
        <v>626</v>
      </c>
      <c r="B92" s="136" t="s">
        <v>627</v>
      </c>
    </row>
    <row r="93" spans="1:2" x14ac:dyDescent="0.2">
      <c r="A93" s="136" t="s">
        <v>628</v>
      </c>
      <c r="B93" s="136" t="s">
        <v>629</v>
      </c>
    </row>
    <row r="94" spans="1:2" x14ac:dyDescent="0.2">
      <c r="A94" s="136" t="s">
        <v>630</v>
      </c>
      <c r="B94" s="136" t="s">
        <v>631</v>
      </c>
    </row>
    <row r="95" spans="1:2" x14ac:dyDescent="0.2">
      <c r="A95" s="136" t="s">
        <v>632</v>
      </c>
      <c r="B95" s="136" t="s">
        <v>633</v>
      </c>
    </row>
    <row r="96" spans="1:2" x14ac:dyDescent="0.2">
      <c r="A96" s="136" t="s">
        <v>634</v>
      </c>
      <c r="B96" s="136" t="s">
        <v>635</v>
      </c>
    </row>
    <row r="97" spans="1:2" x14ac:dyDescent="0.2">
      <c r="A97" s="136" t="s">
        <v>636</v>
      </c>
      <c r="B97" s="136" t="s">
        <v>637</v>
      </c>
    </row>
    <row r="98" spans="1:2" x14ac:dyDescent="0.2">
      <c r="A98" s="136" t="s">
        <v>638</v>
      </c>
      <c r="B98" s="136" t="s">
        <v>639</v>
      </c>
    </row>
    <row r="99" spans="1:2" x14ac:dyDescent="0.2">
      <c r="A99" s="136" t="s">
        <v>640</v>
      </c>
      <c r="B99" s="136" t="s">
        <v>641</v>
      </c>
    </row>
    <row r="100" spans="1:2" x14ac:dyDescent="0.2">
      <c r="A100" s="136" t="s">
        <v>642</v>
      </c>
      <c r="B100" s="136" t="s">
        <v>643</v>
      </c>
    </row>
    <row r="101" spans="1:2" x14ac:dyDescent="0.2">
      <c r="A101" s="136" t="s">
        <v>644</v>
      </c>
      <c r="B101" s="136" t="s">
        <v>645</v>
      </c>
    </row>
    <row r="102" spans="1:2" x14ac:dyDescent="0.2">
      <c r="A102" s="136" t="s">
        <v>646</v>
      </c>
      <c r="B102" s="136" t="s">
        <v>647</v>
      </c>
    </row>
    <row r="103" spans="1:2" x14ac:dyDescent="0.2">
      <c r="A103" s="136" t="s">
        <v>648</v>
      </c>
      <c r="B103" s="136" t="s">
        <v>649</v>
      </c>
    </row>
    <row r="104" spans="1:2" x14ac:dyDescent="0.2">
      <c r="A104" s="136" t="s">
        <v>650</v>
      </c>
      <c r="B104" s="136" t="s">
        <v>651</v>
      </c>
    </row>
    <row r="105" spans="1:2" x14ac:dyDescent="0.2">
      <c r="A105" s="136" t="s">
        <v>652</v>
      </c>
      <c r="B105" s="136" t="s">
        <v>653</v>
      </c>
    </row>
    <row r="106" spans="1:2" x14ac:dyDescent="0.2">
      <c r="A106" s="136" t="s">
        <v>654</v>
      </c>
      <c r="B106" s="136" t="s">
        <v>655</v>
      </c>
    </row>
    <row r="107" spans="1:2" x14ac:dyDescent="0.2">
      <c r="A107" s="136" t="s">
        <v>656</v>
      </c>
      <c r="B107" s="136" t="s">
        <v>657</v>
      </c>
    </row>
    <row r="108" spans="1:2" x14ac:dyDescent="0.2">
      <c r="A108" s="136" t="s">
        <v>658</v>
      </c>
      <c r="B108" s="136" t="s">
        <v>659</v>
      </c>
    </row>
    <row r="109" spans="1:2" x14ac:dyDescent="0.2">
      <c r="A109" s="136" t="s">
        <v>660</v>
      </c>
      <c r="B109" s="136" t="s">
        <v>661</v>
      </c>
    </row>
    <row r="110" spans="1:2" x14ac:dyDescent="0.2">
      <c r="A110" s="136" t="s">
        <v>662</v>
      </c>
      <c r="B110" s="136" t="s">
        <v>663</v>
      </c>
    </row>
    <row r="111" spans="1:2" x14ac:dyDescent="0.2">
      <c r="A111" s="136" t="s">
        <v>664</v>
      </c>
      <c r="B111" s="136" t="s">
        <v>665</v>
      </c>
    </row>
    <row r="112" spans="1:2" x14ac:dyDescent="0.2">
      <c r="A112" s="136" t="s">
        <v>666</v>
      </c>
      <c r="B112" s="136" t="s">
        <v>667</v>
      </c>
    </row>
    <row r="113" spans="1:2" x14ac:dyDescent="0.2">
      <c r="A113" s="136" t="s">
        <v>668</v>
      </c>
      <c r="B113" s="136" t="s">
        <v>669</v>
      </c>
    </row>
    <row r="114" spans="1:2" x14ac:dyDescent="0.2">
      <c r="A114" s="136" t="s">
        <v>670</v>
      </c>
      <c r="B114" s="136" t="s">
        <v>671</v>
      </c>
    </row>
    <row r="115" spans="1:2" x14ac:dyDescent="0.2">
      <c r="A115" s="136" t="s">
        <v>672</v>
      </c>
      <c r="B115" s="136" t="s">
        <v>673</v>
      </c>
    </row>
    <row r="116" spans="1:2" x14ac:dyDescent="0.2">
      <c r="A116" s="136" t="s">
        <v>674</v>
      </c>
      <c r="B116" s="136" t="s">
        <v>675</v>
      </c>
    </row>
    <row r="117" spans="1:2" x14ac:dyDescent="0.2">
      <c r="A117" s="136" t="s">
        <v>676</v>
      </c>
      <c r="B117" s="136" t="s">
        <v>677</v>
      </c>
    </row>
    <row r="118" spans="1:2" x14ac:dyDescent="0.2">
      <c r="A118" s="136" t="s">
        <v>678</v>
      </c>
      <c r="B118" s="136" t="s">
        <v>679</v>
      </c>
    </row>
    <row r="119" spans="1:2" x14ac:dyDescent="0.2">
      <c r="A119" s="136" t="s">
        <v>680</v>
      </c>
      <c r="B119" s="136" t="s">
        <v>681</v>
      </c>
    </row>
    <row r="120" spans="1:2" x14ac:dyDescent="0.2">
      <c r="A120" s="136" t="s">
        <v>682</v>
      </c>
      <c r="B120" s="136" t="s">
        <v>683</v>
      </c>
    </row>
    <row r="121" spans="1:2" x14ac:dyDescent="0.2">
      <c r="A121" s="136" t="s">
        <v>684</v>
      </c>
      <c r="B121" s="136" t="s">
        <v>685</v>
      </c>
    </row>
    <row r="122" spans="1:2" x14ac:dyDescent="0.2">
      <c r="A122" s="136" t="s">
        <v>686</v>
      </c>
      <c r="B122" s="136" t="s">
        <v>687</v>
      </c>
    </row>
    <row r="123" spans="1:2" x14ac:dyDescent="0.2">
      <c r="A123" s="357" t="s">
        <v>688</v>
      </c>
      <c r="B123" s="358" t="s">
        <v>1012</v>
      </c>
    </row>
    <row r="124" spans="1:2" x14ac:dyDescent="0.2">
      <c r="A124" s="136" t="s">
        <v>689</v>
      </c>
      <c r="B124" s="136" t="s">
        <v>690</v>
      </c>
    </row>
    <row r="125" spans="1:2" x14ac:dyDescent="0.2">
      <c r="A125" s="136" t="s">
        <v>691</v>
      </c>
      <c r="B125" s="136" t="s">
        <v>692</v>
      </c>
    </row>
    <row r="126" spans="1:2" x14ac:dyDescent="0.2">
      <c r="A126" s="136" t="s">
        <v>693</v>
      </c>
      <c r="B126" s="136" t="s">
        <v>694</v>
      </c>
    </row>
    <row r="127" spans="1:2" x14ac:dyDescent="0.2">
      <c r="A127" s="136" t="s">
        <v>695</v>
      </c>
      <c r="B127" s="136" t="s">
        <v>696</v>
      </c>
    </row>
    <row r="128" spans="1:2" x14ac:dyDescent="0.2">
      <c r="A128" s="136" t="s">
        <v>697</v>
      </c>
      <c r="B128" s="136" t="s">
        <v>698</v>
      </c>
    </row>
    <row r="129" spans="1:2" x14ac:dyDescent="0.2">
      <c r="A129" s="136" t="s">
        <v>699</v>
      </c>
      <c r="B129" s="136" t="s">
        <v>700</v>
      </c>
    </row>
    <row r="130" spans="1:2" x14ac:dyDescent="0.2">
      <c r="A130" s="136" t="s">
        <v>701</v>
      </c>
      <c r="B130" s="136" t="s">
        <v>990</v>
      </c>
    </row>
    <row r="131" spans="1:2" x14ac:dyDescent="0.2">
      <c r="A131" s="136" t="s">
        <v>702</v>
      </c>
      <c r="B131" s="136" t="s">
        <v>703</v>
      </c>
    </row>
    <row r="132" spans="1:2" x14ac:dyDescent="0.2">
      <c r="A132" s="136" t="s">
        <v>704</v>
      </c>
      <c r="B132" s="136" t="s">
        <v>705</v>
      </c>
    </row>
    <row r="133" spans="1:2" x14ac:dyDescent="0.2">
      <c r="A133" s="136" t="s">
        <v>706</v>
      </c>
      <c r="B133" s="136" t="s">
        <v>707</v>
      </c>
    </row>
    <row r="134" spans="1:2" x14ac:dyDescent="0.2">
      <c r="A134" s="136" t="s">
        <v>708</v>
      </c>
      <c r="B134" s="136" t="s">
        <v>709</v>
      </c>
    </row>
    <row r="135" spans="1:2" x14ac:dyDescent="0.2">
      <c r="A135" s="136" t="s">
        <v>710</v>
      </c>
      <c r="B135" s="136" t="s">
        <v>711</v>
      </c>
    </row>
    <row r="136" spans="1:2" x14ac:dyDescent="0.2">
      <c r="A136" s="136" t="s">
        <v>712</v>
      </c>
      <c r="B136" s="136" t="s">
        <v>713</v>
      </c>
    </row>
    <row r="137" spans="1:2" x14ac:dyDescent="0.2">
      <c r="A137" s="136" t="s">
        <v>714</v>
      </c>
      <c r="B137" s="136" t="s">
        <v>715</v>
      </c>
    </row>
    <row r="138" spans="1:2" x14ac:dyDescent="0.2">
      <c r="A138" s="136" t="s">
        <v>716</v>
      </c>
      <c r="B138" s="136" t="s">
        <v>717</v>
      </c>
    </row>
    <row r="139" spans="1:2" x14ac:dyDescent="0.2">
      <c r="A139" s="136" t="s">
        <v>718</v>
      </c>
      <c r="B139" s="136" t="s">
        <v>719</v>
      </c>
    </row>
    <row r="140" spans="1:2" x14ac:dyDescent="0.2">
      <c r="A140" s="136" t="s">
        <v>720</v>
      </c>
      <c r="B140" s="136" t="s">
        <v>721</v>
      </c>
    </row>
    <row r="141" spans="1:2" x14ac:dyDescent="0.2">
      <c r="A141" s="136" t="s">
        <v>722</v>
      </c>
      <c r="B141" s="136" t="s">
        <v>723</v>
      </c>
    </row>
    <row r="142" spans="1:2" x14ac:dyDescent="0.2">
      <c r="A142" s="136" t="s">
        <v>724</v>
      </c>
      <c r="B142" s="136" t="s">
        <v>725</v>
      </c>
    </row>
    <row r="143" spans="1:2" x14ac:dyDescent="0.2">
      <c r="A143" s="136" t="s">
        <v>726</v>
      </c>
      <c r="B143" s="136" t="s">
        <v>727</v>
      </c>
    </row>
    <row r="144" spans="1:2" x14ac:dyDescent="0.2">
      <c r="A144" s="136" t="s">
        <v>728</v>
      </c>
      <c r="B144" s="136" t="s">
        <v>729</v>
      </c>
    </row>
    <row r="145" spans="1:2" x14ac:dyDescent="0.2">
      <c r="A145" s="136" t="s">
        <v>730</v>
      </c>
      <c r="B145" s="136" t="s">
        <v>731</v>
      </c>
    </row>
    <row r="146" spans="1:2" x14ac:dyDescent="0.2">
      <c r="A146" s="136" t="s">
        <v>732</v>
      </c>
      <c r="B146" s="136" t="s">
        <v>733</v>
      </c>
    </row>
    <row r="147" spans="1:2" x14ac:dyDescent="0.2">
      <c r="A147" s="136" t="s">
        <v>734</v>
      </c>
      <c r="B147" s="136" t="s">
        <v>735</v>
      </c>
    </row>
    <row r="148" spans="1:2" x14ac:dyDescent="0.2">
      <c r="A148" s="136" t="s">
        <v>736</v>
      </c>
      <c r="B148" s="136" t="s">
        <v>737</v>
      </c>
    </row>
    <row r="149" spans="1:2" x14ac:dyDescent="0.2">
      <c r="A149" s="136" t="s">
        <v>738</v>
      </c>
      <c r="B149" s="136" t="s">
        <v>739</v>
      </c>
    </row>
    <row r="150" spans="1:2" x14ac:dyDescent="0.2">
      <c r="A150" s="136" t="s">
        <v>740</v>
      </c>
      <c r="B150" s="136" t="s">
        <v>741</v>
      </c>
    </row>
    <row r="151" spans="1:2" x14ac:dyDescent="0.2">
      <c r="A151" s="136" t="s">
        <v>742</v>
      </c>
      <c r="B151" s="136" t="s">
        <v>743</v>
      </c>
    </row>
    <row r="152" spans="1:2" x14ac:dyDescent="0.2">
      <c r="A152" s="136" t="s">
        <v>744</v>
      </c>
      <c r="B152" s="136" t="s">
        <v>745</v>
      </c>
    </row>
    <row r="153" spans="1:2" x14ac:dyDescent="0.2">
      <c r="A153" s="136" t="s">
        <v>746</v>
      </c>
      <c r="B153" s="136" t="s">
        <v>747</v>
      </c>
    </row>
    <row r="154" spans="1:2" x14ac:dyDescent="0.2">
      <c r="A154" s="136" t="s">
        <v>748</v>
      </c>
      <c r="B154" s="136" t="s">
        <v>749</v>
      </c>
    </row>
    <row r="155" spans="1:2" x14ac:dyDescent="0.2">
      <c r="A155" s="357" t="s">
        <v>750</v>
      </c>
      <c r="B155" s="357" t="s">
        <v>751</v>
      </c>
    </row>
    <row r="156" spans="1:2" x14ac:dyDescent="0.2">
      <c r="A156" s="136" t="s">
        <v>752</v>
      </c>
      <c r="B156" s="136" t="s">
        <v>753</v>
      </c>
    </row>
    <row r="157" spans="1:2" x14ac:dyDescent="0.2">
      <c r="A157" s="136" t="s">
        <v>754</v>
      </c>
      <c r="B157" s="136" t="s">
        <v>755</v>
      </c>
    </row>
    <row r="158" spans="1:2" x14ac:dyDescent="0.2">
      <c r="A158" s="136" t="s">
        <v>756</v>
      </c>
      <c r="B158" s="136" t="s">
        <v>757</v>
      </c>
    </row>
    <row r="159" spans="1:2" x14ac:dyDescent="0.2">
      <c r="A159" s="136" t="s">
        <v>758</v>
      </c>
      <c r="B159" s="136" t="s">
        <v>759</v>
      </c>
    </row>
    <row r="160" spans="1:2" x14ac:dyDescent="0.2">
      <c r="A160" s="136" t="s">
        <v>760</v>
      </c>
      <c r="B160" s="136" t="s">
        <v>761</v>
      </c>
    </row>
    <row r="161" spans="1:2" x14ac:dyDescent="0.2">
      <c r="A161" s="136" t="s">
        <v>762</v>
      </c>
      <c r="B161" s="136" t="s">
        <v>763</v>
      </c>
    </row>
    <row r="162" spans="1:2" x14ac:dyDescent="0.2">
      <c r="A162" s="136" t="s">
        <v>764</v>
      </c>
      <c r="B162" s="136" t="s">
        <v>765</v>
      </c>
    </row>
    <row r="163" spans="1:2" x14ac:dyDescent="0.2">
      <c r="A163" s="136" t="s">
        <v>766</v>
      </c>
      <c r="B163" s="136" t="s">
        <v>767</v>
      </c>
    </row>
    <row r="164" spans="1:2" x14ac:dyDescent="0.2">
      <c r="A164" s="136" t="s">
        <v>768</v>
      </c>
      <c r="B164" s="136" t="s">
        <v>769</v>
      </c>
    </row>
    <row r="165" spans="1:2" x14ac:dyDescent="0.2">
      <c r="A165" s="357" t="s">
        <v>1013</v>
      </c>
      <c r="B165" s="358" t="s">
        <v>1014</v>
      </c>
    </row>
    <row r="166" spans="1:2" x14ac:dyDescent="0.2">
      <c r="A166" s="136" t="s">
        <v>770</v>
      </c>
      <c r="B166" s="136" t="s">
        <v>771</v>
      </c>
    </row>
    <row r="167" spans="1:2" x14ac:dyDescent="0.2">
      <c r="A167" s="136" t="s">
        <v>772</v>
      </c>
      <c r="B167" s="136" t="s">
        <v>773</v>
      </c>
    </row>
    <row r="168" spans="1:2" x14ac:dyDescent="0.2">
      <c r="A168" s="136" t="s">
        <v>774</v>
      </c>
      <c r="B168" s="136" t="s">
        <v>775</v>
      </c>
    </row>
    <row r="169" spans="1:2" x14ac:dyDescent="0.2">
      <c r="A169" s="136" t="s">
        <v>776</v>
      </c>
      <c r="B169" s="136" t="s">
        <v>777</v>
      </c>
    </row>
    <row r="170" spans="1:2" x14ac:dyDescent="0.2">
      <c r="A170" s="136" t="s">
        <v>778</v>
      </c>
      <c r="B170" s="136" t="s">
        <v>779</v>
      </c>
    </row>
    <row r="171" spans="1:2" x14ac:dyDescent="0.2">
      <c r="A171" s="136" t="s">
        <v>780</v>
      </c>
      <c r="B171" s="136" t="s">
        <v>781</v>
      </c>
    </row>
    <row r="172" spans="1:2" x14ac:dyDescent="0.2">
      <c r="A172" s="136" t="s">
        <v>782</v>
      </c>
      <c r="B172" s="136" t="s">
        <v>991</v>
      </c>
    </row>
    <row r="173" spans="1:2" x14ac:dyDescent="0.2">
      <c r="A173" s="136" t="s">
        <v>783</v>
      </c>
      <c r="B173" s="136" t="s">
        <v>784</v>
      </c>
    </row>
    <row r="174" spans="1:2" x14ac:dyDescent="0.2">
      <c r="A174" s="136" t="s">
        <v>992</v>
      </c>
      <c r="B174" s="136" t="s">
        <v>993</v>
      </c>
    </row>
    <row r="175" spans="1:2" x14ac:dyDescent="0.2">
      <c r="A175" s="136" t="s">
        <v>981</v>
      </c>
      <c r="B175" s="136" t="s">
        <v>982</v>
      </c>
    </row>
    <row r="176" spans="1:2" x14ac:dyDescent="0.2">
      <c r="A176" s="136" t="s">
        <v>785</v>
      </c>
      <c r="B176" s="136" t="s">
        <v>786</v>
      </c>
    </row>
    <row r="177" spans="1:2" x14ac:dyDescent="0.2">
      <c r="A177" s="136" t="s">
        <v>787</v>
      </c>
      <c r="B177" s="136" t="s">
        <v>788</v>
      </c>
    </row>
    <row r="178" spans="1:2" x14ac:dyDescent="0.2">
      <c r="A178" s="136" t="s">
        <v>789</v>
      </c>
      <c r="B178" s="136" t="s">
        <v>790</v>
      </c>
    </row>
    <row r="179" spans="1:2" x14ac:dyDescent="0.2">
      <c r="A179" s="136" t="s">
        <v>791</v>
      </c>
      <c r="B179" s="136" t="s">
        <v>792</v>
      </c>
    </row>
    <row r="180" spans="1:2" x14ac:dyDescent="0.2">
      <c r="A180" s="136" t="s">
        <v>793</v>
      </c>
      <c r="B180" s="136" t="s">
        <v>794</v>
      </c>
    </row>
    <row r="181" spans="1:2" x14ac:dyDescent="0.2">
      <c r="A181" s="136" t="s">
        <v>795</v>
      </c>
      <c r="B181" s="136" t="s">
        <v>796</v>
      </c>
    </row>
    <row r="182" spans="1:2" x14ac:dyDescent="0.2">
      <c r="A182" s="136" t="s">
        <v>797</v>
      </c>
      <c r="B182" s="136" t="s">
        <v>798</v>
      </c>
    </row>
    <row r="183" spans="1:2" x14ac:dyDescent="0.2">
      <c r="A183" s="136" t="s">
        <v>799</v>
      </c>
      <c r="B183" s="136" t="s">
        <v>800</v>
      </c>
    </row>
    <row r="184" spans="1:2" x14ac:dyDescent="0.2">
      <c r="A184" s="136" t="s">
        <v>801</v>
      </c>
      <c r="B184" s="136" t="s">
        <v>802</v>
      </c>
    </row>
    <row r="185" spans="1:2" x14ac:dyDescent="0.2">
      <c r="A185" s="136" t="s">
        <v>803</v>
      </c>
      <c r="B185" s="136" t="s">
        <v>804</v>
      </c>
    </row>
    <row r="186" spans="1:2" x14ac:dyDescent="0.2">
      <c r="A186" s="136" t="s">
        <v>805</v>
      </c>
      <c r="B186" s="136" t="s">
        <v>806</v>
      </c>
    </row>
    <row r="187" spans="1:2" x14ac:dyDescent="0.2">
      <c r="A187" s="136" t="s">
        <v>807</v>
      </c>
      <c r="B187" s="136" t="s">
        <v>808</v>
      </c>
    </row>
    <row r="188" spans="1:2" x14ac:dyDescent="0.2">
      <c r="A188" s="136" t="s">
        <v>809</v>
      </c>
      <c r="B188" s="136" t="s">
        <v>810</v>
      </c>
    </row>
    <row r="189" spans="1:2" x14ac:dyDescent="0.2">
      <c r="A189" s="136" t="s">
        <v>811</v>
      </c>
      <c r="B189" s="136" t="s">
        <v>812</v>
      </c>
    </row>
    <row r="190" spans="1:2" x14ac:dyDescent="0.2">
      <c r="A190" s="136" t="s">
        <v>813</v>
      </c>
      <c r="B190" s="136" t="s">
        <v>814</v>
      </c>
    </row>
    <row r="191" spans="1:2" x14ac:dyDescent="0.2">
      <c r="A191" s="136" t="s">
        <v>815</v>
      </c>
      <c r="B191" s="136" t="s">
        <v>816</v>
      </c>
    </row>
    <row r="192" spans="1:2" x14ac:dyDescent="0.2">
      <c r="A192" s="136" t="s">
        <v>817</v>
      </c>
      <c r="B192" s="136" t="s">
        <v>818</v>
      </c>
    </row>
    <row r="193" spans="1:2" x14ac:dyDescent="0.2">
      <c r="A193" s="136" t="s">
        <v>819</v>
      </c>
      <c r="B193" s="136" t="s">
        <v>820</v>
      </c>
    </row>
    <row r="194" spans="1:2" x14ac:dyDescent="0.2">
      <c r="A194" s="136" t="s">
        <v>821</v>
      </c>
      <c r="B194" s="136" t="s">
        <v>822</v>
      </c>
    </row>
    <row r="195" spans="1:2" x14ac:dyDescent="0.2">
      <c r="A195" s="136" t="s">
        <v>823</v>
      </c>
      <c r="B195" s="136" t="s">
        <v>824</v>
      </c>
    </row>
    <row r="196" spans="1:2" x14ac:dyDescent="0.2">
      <c r="A196" s="136" t="s">
        <v>825</v>
      </c>
      <c r="B196" s="136" t="s">
        <v>826</v>
      </c>
    </row>
    <row r="197" spans="1:2" x14ac:dyDescent="0.2">
      <c r="A197" s="136" t="s">
        <v>827</v>
      </c>
      <c r="B197" s="136" t="s">
        <v>828</v>
      </c>
    </row>
    <row r="198" spans="1:2" x14ac:dyDescent="0.2">
      <c r="A198" s="136" t="s">
        <v>829</v>
      </c>
      <c r="B198" s="136" t="s">
        <v>830</v>
      </c>
    </row>
    <row r="199" spans="1:2" x14ac:dyDescent="0.2">
      <c r="A199" s="136" t="s">
        <v>831</v>
      </c>
      <c r="B199" s="136" t="s">
        <v>832</v>
      </c>
    </row>
    <row r="200" spans="1:2" x14ac:dyDescent="0.2">
      <c r="A200" s="136" t="s">
        <v>833</v>
      </c>
      <c r="B200" s="136" t="s">
        <v>834</v>
      </c>
    </row>
    <row r="201" spans="1:2" x14ac:dyDescent="0.2">
      <c r="A201" s="136" t="s">
        <v>835</v>
      </c>
      <c r="B201" s="136" t="s">
        <v>836</v>
      </c>
    </row>
    <row r="202" spans="1:2" x14ac:dyDescent="0.2">
      <c r="A202" s="136" t="s">
        <v>837</v>
      </c>
      <c r="B202" s="136" t="s">
        <v>838</v>
      </c>
    </row>
    <row r="203" spans="1:2" x14ac:dyDescent="0.2">
      <c r="A203" s="136" t="s">
        <v>839</v>
      </c>
      <c r="B203" s="136" t="s">
        <v>840</v>
      </c>
    </row>
    <row r="204" spans="1:2" x14ac:dyDescent="0.2">
      <c r="A204" s="136" t="s">
        <v>841</v>
      </c>
      <c r="B204" s="136" t="s">
        <v>842</v>
      </c>
    </row>
    <row r="205" spans="1:2" x14ac:dyDescent="0.2">
      <c r="A205" s="138"/>
      <c r="B205" s="139"/>
    </row>
    <row r="206" spans="1:2" x14ac:dyDescent="0.2">
      <c r="A206" s="137"/>
      <c r="B206" s="137"/>
    </row>
    <row r="207" spans="1:2" x14ac:dyDescent="0.2">
      <c r="A207" s="138"/>
      <c r="B207" s="142"/>
    </row>
    <row r="208" spans="1:2" x14ac:dyDescent="0.2">
      <c r="A208" s="137"/>
      <c r="B208" s="137"/>
    </row>
    <row r="209" spans="1:2" x14ac:dyDescent="0.2">
      <c r="A209" s="140"/>
      <c r="B209" s="141"/>
    </row>
    <row r="210" spans="1:2" x14ac:dyDescent="0.2">
      <c r="A210" s="137"/>
      <c r="B210" s="137"/>
    </row>
    <row r="211" spans="1:2" x14ac:dyDescent="0.2">
      <c r="A211" s="138"/>
      <c r="B211" s="139"/>
    </row>
    <row r="212" spans="1:2" x14ac:dyDescent="0.2">
      <c r="A212" s="137"/>
      <c r="B212" s="137"/>
    </row>
    <row r="213" spans="1:2" x14ac:dyDescent="0.2">
      <c r="A213" s="138"/>
      <c r="B213" s="139"/>
    </row>
    <row r="214" spans="1:2" x14ac:dyDescent="0.2">
      <c r="A214" s="137"/>
      <c r="B214" s="137"/>
    </row>
    <row r="215" spans="1:2" x14ac:dyDescent="0.2">
      <c r="A215" s="137"/>
      <c r="B215" s="137"/>
    </row>
    <row r="216" spans="1:2" x14ac:dyDescent="0.2">
      <c r="A216" s="138"/>
      <c r="B216" s="139"/>
    </row>
    <row r="217" spans="1:2" x14ac:dyDescent="0.2">
      <c r="A217" s="137"/>
      <c r="B217" s="137"/>
    </row>
    <row r="218" spans="1:2" x14ac:dyDescent="0.2">
      <c r="A218" s="138"/>
      <c r="B218" s="139"/>
    </row>
    <row r="219" spans="1:2" x14ac:dyDescent="0.2">
      <c r="A219" s="137"/>
      <c r="B219" s="137"/>
    </row>
    <row r="220" spans="1:2" x14ac:dyDescent="0.2">
      <c r="A220" s="138"/>
      <c r="B220" s="139"/>
    </row>
    <row r="221" spans="1:2" x14ac:dyDescent="0.2">
      <c r="A221" s="138"/>
      <c r="B221" s="139"/>
    </row>
    <row r="222" spans="1:2" x14ac:dyDescent="0.2">
      <c r="A222" s="137"/>
      <c r="B222" s="137"/>
    </row>
    <row r="223" spans="1:2" x14ac:dyDescent="0.2">
      <c r="A223" s="138"/>
      <c r="B223" s="139"/>
    </row>
    <row r="224" spans="1:2" x14ac:dyDescent="0.2">
      <c r="A224" s="137"/>
      <c r="B224" s="137"/>
    </row>
    <row r="225" spans="1:2" x14ac:dyDescent="0.2">
      <c r="A225" s="138"/>
      <c r="B225" s="139"/>
    </row>
    <row r="226" spans="1:2" x14ac:dyDescent="0.2">
      <c r="A226" s="140"/>
      <c r="B226" s="141"/>
    </row>
    <row r="227" spans="1:2" x14ac:dyDescent="0.2">
      <c r="A227" s="138"/>
      <c r="B227" s="139"/>
    </row>
    <row r="228" spans="1:2" x14ac:dyDescent="0.2">
      <c r="A228" s="138"/>
      <c r="B228" s="139"/>
    </row>
    <row r="229" spans="1:2" x14ac:dyDescent="0.2">
      <c r="A229" s="138"/>
      <c r="B229" s="139"/>
    </row>
    <row r="230" spans="1:2" x14ac:dyDescent="0.2">
      <c r="A230" s="137"/>
      <c r="B230" s="137"/>
    </row>
    <row r="231" spans="1:2" x14ac:dyDescent="0.2">
      <c r="A231" s="138"/>
      <c r="B231" s="142"/>
    </row>
    <row r="232" spans="1:2" x14ac:dyDescent="0.2">
      <c r="A232" s="138"/>
      <c r="B232" s="139"/>
    </row>
    <row r="233" spans="1:2" x14ac:dyDescent="0.2">
      <c r="A233" s="137"/>
      <c r="B233" s="137"/>
    </row>
    <row r="234" spans="1:2" x14ac:dyDescent="0.2">
      <c r="A234" s="138"/>
      <c r="B234" s="139"/>
    </row>
    <row r="235" spans="1:2" x14ac:dyDescent="0.2">
      <c r="A235" s="138"/>
      <c r="B235" s="139"/>
    </row>
    <row r="236" spans="1:2" x14ac:dyDescent="0.2">
      <c r="A236" s="137"/>
      <c r="B236" s="137"/>
    </row>
    <row r="237" spans="1:2" x14ac:dyDescent="0.2">
      <c r="A237" s="143"/>
      <c r="B237" s="142"/>
    </row>
  </sheetData>
  <sheetProtection password="DC0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70"/>
  <sheetViews>
    <sheetView topLeftCell="J1" zoomScale="85" zoomScaleNormal="85" workbookViewId="0">
      <selection activeCell="X7" sqref="X7"/>
    </sheetView>
  </sheetViews>
  <sheetFormatPr defaultRowHeight="15" x14ac:dyDescent="0.25"/>
  <cols>
    <col min="1" max="2" width="48.85546875" bestFit="1" customWidth="1"/>
    <col min="3" max="3" width="48.85546875" customWidth="1"/>
    <col min="5" max="5" width="50.5703125" bestFit="1" customWidth="1"/>
    <col min="7" max="7" width="48.85546875" bestFit="1" customWidth="1"/>
    <col min="9" max="9" width="17.7109375" bestFit="1" customWidth="1"/>
    <col min="11" max="11" width="50.5703125" bestFit="1" customWidth="1"/>
    <col min="12" max="12" width="9.7109375" style="39" customWidth="1"/>
    <col min="13" max="13" width="41" style="39" bestFit="1" customWidth="1"/>
    <col min="14" max="15" width="9.7109375" style="39" customWidth="1"/>
    <col min="16" max="16" width="13.42578125" style="39" customWidth="1"/>
    <col min="17" max="17" width="12.5703125" style="39" customWidth="1"/>
    <col min="18" max="18" width="30.85546875" style="39" bestFit="1" customWidth="1"/>
    <col min="19" max="19" width="9.7109375" bestFit="1" customWidth="1"/>
    <col min="20" max="20" width="15.7109375" bestFit="1" customWidth="1"/>
    <col min="21" max="22" width="11.85546875" customWidth="1"/>
    <col min="24" max="24" width="39.140625" customWidth="1"/>
    <col min="25" max="25" width="15.5703125" bestFit="1" customWidth="1"/>
    <col min="26" max="26" width="26" bestFit="1" customWidth="1"/>
  </cols>
  <sheetData>
    <row r="1" spans="1:26" ht="15.75" thickBot="1" x14ac:dyDescent="0.3">
      <c r="A1" s="31" t="s">
        <v>329</v>
      </c>
      <c r="B1" s="32">
        <v>42912</v>
      </c>
      <c r="C1" s="33">
        <f>YEAR($B$1)</f>
        <v>2017</v>
      </c>
      <c r="U1" s="25"/>
    </row>
    <row r="2" spans="1:26" ht="15.75" thickBot="1" x14ac:dyDescent="0.3">
      <c r="A2" s="2" t="s">
        <v>203</v>
      </c>
      <c r="B2" s="2" t="s">
        <v>212</v>
      </c>
      <c r="C2" s="2" t="s">
        <v>307</v>
      </c>
      <c r="E2" s="359" t="s">
        <v>320</v>
      </c>
      <c r="F2" s="360"/>
      <c r="G2" s="360"/>
      <c r="H2" s="360"/>
      <c r="I2" s="360"/>
      <c r="J2" s="360"/>
      <c r="K2" s="360"/>
      <c r="L2" s="360"/>
      <c r="M2" s="360"/>
      <c r="N2" s="360"/>
      <c r="O2" s="360"/>
      <c r="P2" s="360"/>
      <c r="Q2" s="360"/>
      <c r="R2" s="361"/>
      <c r="T2" s="2" t="s">
        <v>2</v>
      </c>
      <c r="U2" s="26"/>
      <c r="V2" s="2" t="s">
        <v>324</v>
      </c>
      <c r="X2" s="2" t="s">
        <v>380</v>
      </c>
    </row>
    <row r="3" spans="1:26" x14ac:dyDescent="0.25">
      <c r="A3" s="6" t="s">
        <v>195</v>
      </c>
      <c r="B3" s="6" t="s">
        <v>195</v>
      </c>
      <c r="C3" s="6" t="s">
        <v>195</v>
      </c>
      <c r="E3" s="130"/>
      <c r="S3" s="22"/>
      <c r="T3" s="6" t="s">
        <v>195</v>
      </c>
      <c r="U3" s="27"/>
      <c r="V3" s="6" t="s">
        <v>195</v>
      </c>
      <c r="X3" s="6" t="s">
        <v>195</v>
      </c>
    </row>
    <row r="4" spans="1:26" x14ac:dyDescent="0.25">
      <c r="A4" t="s">
        <v>5</v>
      </c>
      <c r="B4" t="s">
        <v>5</v>
      </c>
      <c r="C4" t="s">
        <v>5</v>
      </c>
      <c r="E4" s="2" t="s">
        <v>966</v>
      </c>
      <c r="G4" s="2" t="s">
        <v>984</v>
      </c>
      <c r="I4" s="21" t="s">
        <v>879</v>
      </c>
      <c r="K4" s="23" t="s">
        <v>918</v>
      </c>
      <c r="M4" s="277" t="s">
        <v>925</v>
      </c>
      <c r="O4" s="40" t="s">
        <v>353</v>
      </c>
      <c r="P4" s="41"/>
      <c r="Q4" s="41"/>
      <c r="R4" s="41"/>
      <c r="S4" s="22"/>
      <c r="T4" t="s">
        <v>205</v>
      </c>
      <c r="U4" s="25"/>
      <c r="V4" t="s">
        <v>326</v>
      </c>
      <c r="X4" t="s">
        <v>194</v>
      </c>
    </row>
    <row r="5" spans="1:26" x14ac:dyDescent="0.25">
      <c r="A5" t="s">
        <v>255</v>
      </c>
      <c r="B5" t="s">
        <v>255</v>
      </c>
      <c r="C5" t="s">
        <v>255</v>
      </c>
      <c r="E5" s="325" t="s">
        <v>45</v>
      </c>
      <c r="G5" s="325" t="s">
        <v>5</v>
      </c>
      <c r="I5" t="s">
        <v>259</v>
      </c>
      <c r="K5" s="24" t="s">
        <v>5</v>
      </c>
      <c r="M5" s="278" t="s">
        <v>44</v>
      </c>
      <c r="O5" s="334">
        <v>2024</v>
      </c>
      <c r="P5" s="330">
        <v>45292</v>
      </c>
      <c r="Q5" s="329" t="s">
        <v>354</v>
      </c>
      <c r="R5" s="329" t="s">
        <v>355</v>
      </c>
      <c r="S5" s="22"/>
      <c r="T5" t="s">
        <v>3</v>
      </c>
      <c r="U5" s="25"/>
      <c r="V5" t="s">
        <v>327</v>
      </c>
      <c r="X5" t="s">
        <v>377</v>
      </c>
    </row>
    <row r="6" spans="1:26" x14ac:dyDescent="0.25">
      <c r="A6" t="s">
        <v>42</v>
      </c>
      <c r="B6" t="s">
        <v>42</v>
      </c>
      <c r="C6" t="s">
        <v>42</v>
      </c>
      <c r="E6" s="325" t="s">
        <v>49</v>
      </c>
      <c r="G6" s="325" t="s">
        <v>6</v>
      </c>
      <c r="I6" t="s">
        <v>82</v>
      </c>
      <c r="K6" s="24" t="s">
        <v>6</v>
      </c>
      <c r="M6" s="278" t="s">
        <v>45</v>
      </c>
      <c r="O6" s="270"/>
      <c r="P6" s="269">
        <v>45380</v>
      </c>
      <c r="Q6" s="270" t="s">
        <v>356</v>
      </c>
      <c r="R6" s="270" t="s">
        <v>357</v>
      </c>
      <c r="S6" s="22"/>
      <c r="T6" t="s">
        <v>206</v>
      </c>
    </row>
    <row r="7" spans="1:26" x14ac:dyDescent="0.25">
      <c r="A7" t="s">
        <v>6</v>
      </c>
      <c r="B7" t="s">
        <v>6</v>
      </c>
      <c r="C7" t="s">
        <v>6</v>
      </c>
      <c r="E7" s="325" t="s">
        <v>60</v>
      </c>
      <c r="G7" s="325" t="s">
        <v>7</v>
      </c>
      <c r="I7" t="s">
        <v>855</v>
      </c>
      <c r="K7" s="24" t="s">
        <v>43</v>
      </c>
      <c r="M7" s="278" t="s">
        <v>49</v>
      </c>
      <c r="O7" s="270"/>
      <c r="P7" s="269">
        <v>45383</v>
      </c>
      <c r="Q7" s="270" t="s">
        <v>354</v>
      </c>
      <c r="R7" s="270" t="s">
        <v>358</v>
      </c>
      <c r="S7" s="22"/>
      <c r="T7" t="s">
        <v>207</v>
      </c>
      <c r="X7" s="73" t="s">
        <v>1003</v>
      </c>
      <c r="Y7" t="s">
        <v>439</v>
      </c>
    </row>
    <row r="8" spans="1:26" x14ac:dyDescent="0.25">
      <c r="A8" t="s">
        <v>256</v>
      </c>
      <c r="B8" t="s">
        <v>256</v>
      </c>
      <c r="C8" t="s">
        <v>256</v>
      </c>
      <c r="E8" s="325" t="s">
        <v>227</v>
      </c>
      <c r="G8" s="325" t="s">
        <v>8</v>
      </c>
      <c r="I8" t="s">
        <v>219</v>
      </c>
      <c r="K8" s="24" t="s">
        <v>8</v>
      </c>
      <c r="M8" s="278" t="s">
        <v>53</v>
      </c>
      <c r="O8" s="270"/>
      <c r="P8" s="269">
        <v>45418</v>
      </c>
      <c r="Q8" s="270" t="s">
        <v>354</v>
      </c>
      <c r="R8" s="270" t="s">
        <v>359</v>
      </c>
      <c r="S8" s="22"/>
      <c r="T8" t="s">
        <v>208</v>
      </c>
      <c r="X8" s="72">
        <v>1035</v>
      </c>
      <c r="Y8" s="75">
        <v>14</v>
      </c>
      <c r="Z8" t="s">
        <v>874</v>
      </c>
    </row>
    <row r="9" spans="1:26" x14ac:dyDescent="0.25">
      <c r="A9" t="s">
        <v>134</v>
      </c>
      <c r="B9" t="s">
        <v>134</v>
      </c>
      <c r="C9" t="s">
        <v>134</v>
      </c>
      <c r="E9" s="325" t="s">
        <v>61</v>
      </c>
      <c r="G9" s="325" t="s">
        <v>9</v>
      </c>
      <c r="K9" s="24" t="s">
        <v>9</v>
      </c>
      <c r="M9" s="278" t="s">
        <v>57</v>
      </c>
      <c r="O9" s="270"/>
      <c r="P9" s="269">
        <v>45439</v>
      </c>
      <c r="Q9" s="270" t="s">
        <v>354</v>
      </c>
      <c r="R9" s="270" t="s">
        <v>360</v>
      </c>
      <c r="S9" s="22"/>
      <c r="T9" t="s">
        <v>211</v>
      </c>
      <c r="X9" s="72">
        <v>776</v>
      </c>
      <c r="Z9" t="s">
        <v>875</v>
      </c>
    </row>
    <row r="10" spans="1:26" x14ac:dyDescent="0.25">
      <c r="A10" t="s">
        <v>43</v>
      </c>
      <c r="B10" t="s">
        <v>43</v>
      </c>
      <c r="C10" t="s">
        <v>43</v>
      </c>
      <c r="E10" s="325" t="s">
        <v>63</v>
      </c>
      <c r="G10" s="325" t="s">
        <v>10</v>
      </c>
      <c r="K10" s="24" t="s">
        <v>47</v>
      </c>
      <c r="M10" s="278" t="s">
        <v>60</v>
      </c>
      <c r="O10" s="270"/>
      <c r="P10" s="269">
        <v>45530</v>
      </c>
      <c r="Q10" s="270" t="s">
        <v>354</v>
      </c>
      <c r="R10" s="270" t="s">
        <v>361</v>
      </c>
      <c r="S10" s="22"/>
      <c r="T10" t="s">
        <v>209</v>
      </c>
      <c r="X10" s="70" t="s">
        <v>431</v>
      </c>
      <c r="Y10" t="s">
        <v>439</v>
      </c>
    </row>
    <row r="11" spans="1:26" x14ac:dyDescent="0.25">
      <c r="A11" t="s">
        <v>135</v>
      </c>
      <c r="B11" t="s">
        <v>135</v>
      </c>
      <c r="C11" t="s">
        <v>135</v>
      </c>
      <c r="E11" s="325" t="s">
        <v>70</v>
      </c>
      <c r="G11" s="325" t="s">
        <v>11</v>
      </c>
      <c r="K11" s="24" t="s">
        <v>11</v>
      </c>
      <c r="M11" s="278" t="s">
        <v>227</v>
      </c>
      <c r="O11" s="331"/>
      <c r="P11" s="332">
        <v>45651</v>
      </c>
      <c r="Q11" s="331" t="s">
        <v>364</v>
      </c>
      <c r="R11" s="331" t="s">
        <v>362</v>
      </c>
      <c r="S11" s="22"/>
      <c r="T11" t="s">
        <v>210</v>
      </c>
      <c r="X11" s="69">
        <v>364</v>
      </c>
      <c r="Y11" s="75">
        <v>7</v>
      </c>
    </row>
    <row r="12" spans="1:26" x14ac:dyDescent="0.25">
      <c r="A12" t="s">
        <v>257</v>
      </c>
      <c r="B12" t="s">
        <v>257</v>
      </c>
      <c r="C12" t="s">
        <v>257</v>
      </c>
      <c r="E12" s="325" t="s">
        <v>71</v>
      </c>
      <c r="G12" s="325" t="s">
        <v>12</v>
      </c>
      <c r="K12" s="24" t="s">
        <v>139</v>
      </c>
      <c r="M12" s="278" t="s">
        <v>61</v>
      </c>
      <c r="O12" s="268"/>
      <c r="P12" s="269">
        <v>45652</v>
      </c>
      <c r="Q12" s="206" t="s">
        <v>861</v>
      </c>
      <c r="R12" s="206" t="s">
        <v>363</v>
      </c>
      <c r="S12" s="22"/>
      <c r="T12" t="s">
        <v>321</v>
      </c>
    </row>
    <row r="13" spans="1:26" x14ac:dyDescent="0.25">
      <c r="A13" t="s">
        <v>136</v>
      </c>
      <c r="B13" t="s">
        <v>136</v>
      </c>
      <c r="C13" t="s">
        <v>136</v>
      </c>
      <c r="E13" s="325" t="s">
        <v>73</v>
      </c>
      <c r="G13" s="325" t="s">
        <v>13</v>
      </c>
      <c r="K13" s="24" t="s">
        <v>140</v>
      </c>
      <c r="M13" s="278" t="s">
        <v>63</v>
      </c>
      <c r="O13" s="334">
        <v>2025</v>
      </c>
      <c r="P13" s="330">
        <v>45658</v>
      </c>
      <c r="Q13" s="333" t="s">
        <v>364</v>
      </c>
      <c r="R13" s="333" t="s">
        <v>355</v>
      </c>
      <c r="S13" s="22"/>
      <c r="X13" s="71" t="s">
        <v>967</v>
      </c>
    </row>
    <row r="14" spans="1:26" x14ac:dyDescent="0.25">
      <c r="A14" t="s">
        <v>7</v>
      </c>
      <c r="B14" t="s">
        <v>7</v>
      </c>
      <c r="C14" t="s">
        <v>7</v>
      </c>
      <c r="E14" s="325" t="s">
        <v>76</v>
      </c>
      <c r="G14" s="325" t="s">
        <v>14</v>
      </c>
      <c r="K14" s="24" t="s">
        <v>12</v>
      </c>
      <c r="M14" s="278" t="s">
        <v>66</v>
      </c>
      <c r="O14" s="270"/>
      <c r="P14" s="269">
        <v>45765</v>
      </c>
      <c r="Q14" s="206" t="s">
        <v>356</v>
      </c>
      <c r="R14" s="206" t="s">
        <v>357</v>
      </c>
      <c r="S14" s="22"/>
      <c r="X14" s="345">
        <v>239</v>
      </c>
      <c r="Y14" s="130" t="s">
        <v>999</v>
      </c>
    </row>
    <row r="15" spans="1:26" x14ac:dyDescent="0.25">
      <c r="A15" t="s">
        <v>8</v>
      </c>
      <c r="B15" t="s">
        <v>8</v>
      </c>
      <c r="C15" t="s">
        <v>8</v>
      </c>
      <c r="E15" s="325" t="s">
        <v>78</v>
      </c>
      <c r="G15" s="325" t="s">
        <v>15</v>
      </c>
      <c r="K15" s="24" t="s">
        <v>52</v>
      </c>
      <c r="M15" s="278" t="s">
        <v>70</v>
      </c>
      <c r="O15" s="270"/>
      <c r="P15" s="269">
        <v>45768</v>
      </c>
      <c r="Q15" s="206" t="s">
        <v>354</v>
      </c>
      <c r="R15" s="206" t="s">
        <v>358</v>
      </c>
      <c r="S15" s="22"/>
    </row>
    <row r="16" spans="1:26" x14ac:dyDescent="0.25">
      <c r="A16" t="s">
        <v>137</v>
      </c>
      <c r="B16" t="s">
        <v>137</v>
      </c>
      <c r="C16" t="s">
        <v>137</v>
      </c>
      <c r="E16" s="325" t="s">
        <v>79</v>
      </c>
      <c r="G16" s="325" t="s">
        <v>16</v>
      </c>
      <c r="K16" s="24" t="s">
        <v>250</v>
      </c>
      <c r="M16" s="278" t="s">
        <v>71</v>
      </c>
      <c r="O16" s="270"/>
      <c r="P16" s="269">
        <v>45782</v>
      </c>
      <c r="Q16" s="206" t="s">
        <v>354</v>
      </c>
      <c r="R16" s="206" t="s">
        <v>359</v>
      </c>
      <c r="S16" s="22"/>
      <c r="T16" s="2" t="s">
        <v>322</v>
      </c>
    </row>
    <row r="17" spans="1:21" x14ac:dyDescent="0.25">
      <c r="A17" t="s">
        <v>44</v>
      </c>
      <c r="B17" t="s">
        <v>44</v>
      </c>
      <c r="C17" t="s">
        <v>44</v>
      </c>
      <c r="E17" s="325" t="s">
        <v>82</v>
      </c>
      <c r="G17" s="325" t="s">
        <v>17</v>
      </c>
      <c r="K17" s="24" t="s">
        <v>141</v>
      </c>
      <c r="M17" s="278" t="s">
        <v>73</v>
      </c>
      <c r="O17" s="270"/>
      <c r="P17" s="269">
        <v>45803</v>
      </c>
      <c r="Q17" s="206" t="s">
        <v>354</v>
      </c>
      <c r="R17" s="206" t="s">
        <v>360</v>
      </c>
      <c r="S17" s="22"/>
      <c r="T17" s="6" t="s">
        <v>195</v>
      </c>
    </row>
    <row r="18" spans="1:21" x14ac:dyDescent="0.25">
      <c r="A18" t="s">
        <v>45</v>
      </c>
      <c r="B18" t="s">
        <v>45</v>
      </c>
      <c r="C18" t="s">
        <v>45</v>
      </c>
      <c r="E18" s="325" t="s">
        <v>83</v>
      </c>
      <c r="G18" s="325" t="s">
        <v>18</v>
      </c>
      <c r="K18" s="24" t="s">
        <v>54</v>
      </c>
      <c r="M18" s="278" t="s">
        <v>76</v>
      </c>
      <c r="O18" s="270"/>
      <c r="P18" s="269">
        <v>45894</v>
      </c>
      <c r="Q18" s="206" t="s">
        <v>354</v>
      </c>
      <c r="R18" s="206" t="s">
        <v>361</v>
      </c>
      <c r="S18" s="22"/>
      <c r="T18" t="s">
        <v>308</v>
      </c>
    </row>
    <row r="19" spans="1:21" x14ac:dyDescent="0.25">
      <c r="A19" t="s">
        <v>9</v>
      </c>
      <c r="B19" t="s">
        <v>9</v>
      </c>
      <c r="C19" t="s">
        <v>9</v>
      </c>
      <c r="E19" s="325" t="s">
        <v>89</v>
      </c>
      <c r="G19" s="325" t="s">
        <v>230</v>
      </c>
      <c r="K19" s="24" t="s">
        <v>142</v>
      </c>
      <c r="M19" s="278" t="s">
        <v>78</v>
      </c>
      <c r="O19" s="270"/>
      <c r="P19" s="269">
        <v>46016</v>
      </c>
      <c r="Q19" s="206" t="s">
        <v>861</v>
      </c>
      <c r="R19" s="206" t="s">
        <v>362</v>
      </c>
      <c r="S19" s="22"/>
      <c r="T19" t="s">
        <v>309</v>
      </c>
    </row>
    <row r="20" spans="1:21" x14ac:dyDescent="0.25">
      <c r="A20" t="s">
        <v>46</v>
      </c>
      <c r="B20" t="s">
        <v>46</v>
      </c>
      <c r="C20" t="s">
        <v>46</v>
      </c>
      <c r="E20" s="325" t="s">
        <v>167</v>
      </c>
      <c r="G20" s="325" t="s">
        <v>19</v>
      </c>
      <c r="K20" s="24" t="s">
        <v>55</v>
      </c>
      <c r="M20" s="278" t="s">
        <v>79</v>
      </c>
      <c r="O20" s="272"/>
      <c r="P20" s="271">
        <v>46017</v>
      </c>
      <c r="Q20" s="273" t="s">
        <v>356</v>
      </c>
      <c r="R20" s="273" t="s">
        <v>363</v>
      </c>
      <c r="S20" s="22"/>
      <c r="T20" t="s">
        <v>310</v>
      </c>
    </row>
    <row r="21" spans="1:21" x14ac:dyDescent="0.25">
      <c r="A21" t="s">
        <v>10</v>
      </c>
      <c r="B21" t="s">
        <v>10</v>
      </c>
      <c r="C21" t="s">
        <v>10</v>
      </c>
      <c r="E21" s="325" t="s">
        <v>95</v>
      </c>
      <c r="G21" s="325" t="s">
        <v>20</v>
      </c>
      <c r="K21" s="24" t="s">
        <v>143</v>
      </c>
      <c r="M21" s="278" t="s">
        <v>82</v>
      </c>
      <c r="O21" s="268">
        <v>2026</v>
      </c>
      <c r="P21" s="269">
        <v>46023</v>
      </c>
      <c r="Q21" s="206" t="s">
        <v>861</v>
      </c>
      <c r="R21" s="206" t="s">
        <v>355</v>
      </c>
      <c r="S21" s="22"/>
      <c r="T21" t="s">
        <v>311</v>
      </c>
    </row>
    <row r="22" spans="1:21" x14ac:dyDescent="0.25">
      <c r="A22" t="s">
        <v>47</v>
      </c>
      <c r="B22" t="s">
        <v>47</v>
      </c>
      <c r="C22" t="s">
        <v>47</v>
      </c>
      <c r="E22" s="325" t="s">
        <v>103</v>
      </c>
      <c r="G22" s="325" t="s">
        <v>21</v>
      </c>
      <c r="K22" s="24" t="s">
        <v>144</v>
      </c>
      <c r="M22" s="278" t="s">
        <v>83</v>
      </c>
      <c r="O22" s="270"/>
      <c r="P22" s="269">
        <v>46115</v>
      </c>
      <c r="Q22" s="206" t="s">
        <v>356</v>
      </c>
      <c r="R22" s="206" t="s">
        <v>357</v>
      </c>
      <c r="S22" s="22"/>
      <c r="T22" t="s">
        <v>312</v>
      </c>
    </row>
    <row r="23" spans="1:21" x14ac:dyDescent="0.25">
      <c r="A23" t="s">
        <v>48</v>
      </c>
      <c r="B23" t="s">
        <v>48</v>
      </c>
      <c r="C23" t="s">
        <v>48</v>
      </c>
      <c r="E23" s="325" t="s">
        <v>880</v>
      </c>
      <c r="G23" s="325" t="s">
        <v>22</v>
      </c>
      <c r="K23" s="24" t="s">
        <v>145</v>
      </c>
      <c r="M23" s="278" t="s">
        <v>85</v>
      </c>
      <c r="O23" s="270"/>
      <c r="P23" s="269">
        <v>46118</v>
      </c>
      <c r="Q23" s="206" t="s">
        <v>354</v>
      </c>
      <c r="R23" s="206" t="s">
        <v>358</v>
      </c>
      <c r="S23" s="22"/>
      <c r="T23" s="18" t="s">
        <v>313</v>
      </c>
    </row>
    <row r="24" spans="1:21" x14ac:dyDescent="0.25">
      <c r="A24" t="s">
        <v>11</v>
      </c>
      <c r="B24" t="s">
        <v>11</v>
      </c>
      <c r="C24" t="s">
        <v>11</v>
      </c>
      <c r="E24" s="325" t="s">
        <v>106</v>
      </c>
      <c r="G24" s="325" t="s">
        <v>23</v>
      </c>
      <c r="K24" s="24" t="s">
        <v>56</v>
      </c>
      <c r="M24" s="278" t="s">
        <v>89</v>
      </c>
      <c r="O24" s="270"/>
      <c r="P24" s="269">
        <v>46146</v>
      </c>
      <c r="Q24" s="206" t="s">
        <v>354</v>
      </c>
      <c r="R24" s="206" t="s">
        <v>359</v>
      </c>
      <c r="S24" s="22"/>
    </row>
    <row r="25" spans="1:21" x14ac:dyDescent="0.25">
      <c r="A25" t="s">
        <v>49</v>
      </c>
      <c r="B25" t="s">
        <v>49</v>
      </c>
      <c r="C25" t="s">
        <v>49</v>
      </c>
      <c r="E25" s="325" t="s">
        <v>111</v>
      </c>
      <c r="G25" s="325" t="s">
        <v>24</v>
      </c>
      <c r="K25" s="24" t="s">
        <v>14</v>
      </c>
      <c r="M25" s="278" t="s">
        <v>166</v>
      </c>
      <c r="O25" s="270"/>
      <c r="P25" s="269">
        <v>46167</v>
      </c>
      <c r="Q25" s="206" t="s">
        <v>354</v>
      </c>
      <c r="R25" s="206" t="s">
        <v>360</v>
      </c>
      <c r="S25" s="22"/>
    </row>
    <row r="26" spans="1:21" x14ac:dyDescent="0.25">
      <c r="A26" t="s">
        <v>138</v>
      </c>
      <c r="B26" t="s">
        <v>138</v>
      </c>
      <c r="C26" t="s">
        <v>138</v>
      </c>
      <c r="E26" s="325" t="s">
        <v>112</v>
      </c>
      <c r="G26" s="325" t="s">
        <v>25</v>
      </c>
      <c r="K26" s="24" t="s">
        <v>147</v>
      </c>
      <c r="M26" s="278" t="s">
        <v>90</v>
      </c>
      <c r="O26" s="270"/>
      <c r="P26" s="269">
        <v>46265</v>
      </c>
      <c r="Q26" s="206" t="s">
        <v>354</v>
      </c>
      <c r="R26" s="206" t="s">
        <v>361</v>
      </c>
      <c r="S26" s="22"/>
    </row>
    <row r="27" spans="1:21" x14ac:dyDescent="0.25">
      <c r="A27" t="s">
        <v>139</v>
      </c>
      <c r="B27" t="s">
        <v>139</v>
      </c>
      <c r="C27" t="s">
        <v>139</v>
      </c>
      <c r="E27" s="325" t="s">
        <v>182</v>
      </c>
      <c r="G27" s="325" t="s">
        <v>26</v>
      </c>
      <c r="K27" s="24" t="s">
        <v>314</v>
      </c>
      <c r="M27" s="278" t="s">
        <v>167</v>
      </c>
      <c r="O27" s="270"/>
      <c r="P27" s="269">
        <v>46381</v>
      </c>
      <c r="Q27" s="206" t="s">
        <v>356</v>
      </c>
      <c r="R27" s="206" t="s">
        <v>362</v>
      </c>
      <c r="S27" s="22"/>
    </row>
    <row r="28" spans="1:21" x14ac:dyDescent="0.25">
      <c r="A28" t="s">
        <v>50</v>
      </c>
      <c r="B28" t="s">
        <v>50</v>
      </c>
      <c r="C28" t="s">
        <v>50</v>
      </c>
      <c r="E28" s="325" t="s">
        <v>121</v>
      </c>
      <c r="G28" s="325" t="s">
        <v>233</v>
      </c>
      <c r="K28" s="24" t="s">
        <v>315</v>
      </c>
      <c r="M28" s="278" t="s">
        <v>95</v>
      </c>
      <c r="O28" s="272"/>
      <c r="P28" s="271">
        <v>46384</v>
      </c>
      <c r="Q28" s="273" t="s">
        <v>354</v>
      </c>
      <c r="R28" s="273" t="s">
        <v>363</v>
      </c>
      <c r="S28" s="22"/>
      <c r="T28" s="214" t="s">
        <v>881</v>
      </c>
      <c r="U28" s="213"/>
    </row>
    <row r="29" spans="1:21" x14ac:dyDescent="0.25">
      <c r="A29" t="s">
        <v>140</v>
      </c>
      <c r="B29" t="s">
        <v>140</v>
      </c>
      <c r="C29" t="s">
        <v>140</v>
      </c>
      <c r="E29" s="325" t="s">
        <v>124</v>
      </c>
      <c r="G29" s="325" t="s">
        <v>28</v>
      </c>
      <c r="K29" s="24" t="s">
        <v>252</v>
      </c>
      <c r="M29" s="278" t="s">
        <v>103</v>
      </c>
      <c r="S29" s="22"/>
      <c r="T29" s="217">
        <v>1270</v>
      </c>
      <c r="U29" s="213" t="s">
        <v>882</v>
      </c>
    </row>
    <row r="30" spans="1:21" x14ac:dyDescent="0.25">
      <c r="A30" t="s">
        <v>12</v>
      </c>
      <c r="B30" t="s">
        <v>12</v>
      </c>
      <c r="C30" t="s">
        <v>12</v>
      </c>
      <c r="E30" s="325" t="s">
        <v>36</v>
      </c>
      <c r="G30" s="325" t="s">
        <v>252</v>
      </c>
      <c r="K30" s="24" t="s">
        <v>149</v>
      </c>
      <c r="M30" s="278" t="s">
        <v>104</v>
      </c>
      <c r="S30" s="22"/>
      <c r="T30" s="217">
        <v>285</v>
      </c>
      <c r="U30" s="213" t="s">
        <v>874</v>
      </c>
    </row>
    <row r="31" spans="1:21" x14ac:dyDescent="0.25">
      <c r="A31" t="s">
        <v>251</v>
      </c>
      <c r="B31" t="s">
        <v>251</v>
      </c>
      <c r="C31" t="s">
        <v>251</v>
      </c>
      <c r="G31" s="325" t="s">
        <v>29</v>
      </c>
      <c r="K31" s="24" t="s">
        <v>64</v>
      </c>
      <c r="M31" s="278" t="s">
        <v>106</v>
      </c>
      <c r="S31" s="22"/>
      <c r="T31" s="217">
        <v>315</v>
      </c>
      <c r="U31" s="213" t="s">
        <v>883</v>
      </c>
    </row>
    <row r="32" spans="1:21" x14ac:dyDescent="0.25">
      <c r="A32" t="s">
        <v>51</v>
      </c>
      <c r="B32" t="s">
        <v>51</v>
      </c>
      <c r="C32" t="s">
        <v>51</v>
      </c>
      <c r="G32" s="325" t="s">
        <v>234</v>
      </c>
      <c r="K32" s="24" t="s">
        <v>65</v>
      </c>
      <c r="M32" s="278" t="s">
        <v>111</v>
      </c>
      <c r="S32" s="22"/>
      <c r="T32" s="217">
        <v>200</v>
      </c>
      <c r="U32" s="213" t="s">
        <v>884</v>
      </c>
    </row>
    <row r="33" spans="1:19" x14ac:dyDescent="0.25">
      <c r="A33" t="s">
        <v>52</v>
      </c>
      <c r="B33" t="s">
        <v>52</v>
      </c>
      <c r="C33" t="s">
        <v>52</v>
      </c>
      <c r="G33" s="325" t="s">
        <v>30</v>
      </c>
      <c r="K33" s="24" t="s">
        <v>152</v>
      </c>
      <c r="M33" s="278" t="s">
        <v>112</v>
      </c>
      <c r="S33" s="22"/>
    </row>
    <row r="34" spans="1:19" x14ac:dyDescent="0.25">
      <c r="A34" t="s">
        <v>258</v>
      </c>
      <c r="B34" t="s">
        <v>258</v>
      </c>
      <c r="C34" t="s">
        <v>258</v>
      </c>
      <c r="G34" s="325" t="s">
        <v>31</v>
      </c>
      <c r="K34" s="24" t="s">
        <v>153</v>
      </c>
      <c r="M34" s="278" t="s">
        <v>113</v>
      </c>
      <c r="S34" s="22"/>
    </row>
    <row r="35" spans="1:19" x14ac:dyDescent="0.25">
      <c r="A35" t="s">
        <v>13</v>
      </c>
      <c r="B35" t="s">
        <v>13</v>
      </c>
      <c r="C35" t="s">
        <v>13</v>
      </c>
      <c r="G35" s="325" t="s">
        <v>236</v>
      </c>
      <c r="K35" s="24" t="s">
        <v>67</v>
      </c>
      <c r="M35" s="278" t="s">
        <v>118</v>
      </c>
      <c r="S35" s="22"/>
    </row>
    <row r="36" spans="1:19" x14ac:dyDescent="0.25">
      <c r="A36" t="s">
        <v>259</v>
      </c>
      <c r="B36" t="s">
        <v>260</v>
      </c>
      <c r="C36" t="s">
        <v>260</v>
      </c>
      <c r="G36" s="325" t="s">
        <v>32</v>
      </c>
      <c r="K36" s="24" t="s">
        <v>155</v>
      </c>
      <c r="M36" s="278" t="s">
        <v>182</v>
      </c>
      <c r="S36" s="22"/>
    </row>
    <row r="37" spans="1:19" x14ac:dyDescent="0.25">
      <c r="A37" t="s">
        <v>260</v>
      </c>
      <c r="B37" t="s">
        <v>250</v>
      </c>
      <c r="C37" t="s">
        <v>250</v>
      </c>
      <c r="G37" s="325" t="s">
        <v>33</v>
      </c>
      <c r="K37" s="24" t="s">
        <v>72</v>
      </c>
      <c r="M37" s="278" t="s">
        <v>119</v>
      </c>
      <c r="S37" s="22"/>
    </row>
    <row r="38" spans="1:19" x14ac:dyDescent="0.25">
      <c r="A38" t="s">
        <v>261</v>
      </c>
      <c r="B38" t="s">
        <v>53</v>
      </c>
      <c r="C38" t="s">
        <v>53</v>
      </c>
      <c r="G38" s="325" t="s">
        <v>244</v>
      </c>
      <c r="K38" s="24" t="s">
        <v>18</v>
      </c>
      <c r="M38" s="278" t="s">
        <v>239</v>
      </c>
      <c r="S38" s="22"/>
    </row>
    <row r="39" spans="1:19" x14ac:dyDescent="0.25">
      <c r="A39" t="s">
        <v>262</v>
      </c>
      <c r="B39" t="s">
        <v>141</v>
      </c>
      <c r="C39" t="s">
        <v>141</v>
      </c>
      <c r="G39" s="325" t="s">
        <v>34</v>
      </c>
      <c r="K39" s="24" t="s">
        <v>74</v>
      </c>
      <c r="M39" s="278" t="s">
        <v>121</v>
      </c>
      <c r="S39" s="22"/>
    </row>
    <row r="40" spans="1:19" ht="15" customHeight="1" x14ac:dyDescent="0.25">
      <c r="A40" t="s">
        <v>263</v>
      </c>
      <c r="B40" t="s">
        <v>142</v>
      </c>
      <c r="C40" t="s">
        <v>142</v>
      </c>
      <c r="G40" s="325" t="s">
        <v>35</v>
      </c>
      <c r="K40" s="24" t="s">
        <v>158</v>
      </c>
      <c r="M40" s="278" t="s">
        <v>124</v>
      </c>
      <c r="S40" s="22"/>
    </row>
    <row r="41" spans="1:19" x14ac:dyDescent="0.25">
      <c r="A41" t="s">
        <v>264</v>
      </c>
      <c r="B41" t="s">
        <v>55</v>
      </c>
      <c r="C41" t="s">
        <v>55</v>
      </c>
      <c r="G41" s="325" t="s">
        <v>36</v>
      </c>
      <c r="K41" s="24" t="s">
        <v>159</v>
      </c>
      <c r="M41" s="278" t="s">
        <v>125</v>
      </c>
      <c r="S41" s="22"/>
    </row>
    <row r="42" spans="1:19" x14ac:dyDescent="0.25">
      <c r="A42" t="s">
        <v>265</v>
      </c>
      <c r="B42" t="s">
        <v>56</v>
      </c>
      <c r="C42" t="s">
        <v>56</v>
      </c>
      <c r="G42" s="325" t="s">
        <v>37</v>
      </c>
      <c r="K42" s="24" t="s">
        <v>316</v>
      </c>
      <c r="M42" s="278" t="s">
        <v>248</v>
      </c>
      <c r="S42" s="22"/>
    </row>
    <row r="43" spans="1:19" x14ac:dyDescent="0.25">
      <c r="A43" s="19" t="s">
        <v>250</v>
      </c>
      <c r="B43" t="s">
        <v>57</v>
      </c>
      <c r="C43" t="s">
        <v>57</v>
      </c>
      <c r="G43" s="325" t="s">
        <v>38</v>
      </c>
      <c r="K43" s="24" t="s">
        <v>77</v>
      </c>
      <c r="M43" s="278" t="s">
        <v>856</v>
      </c>
      <c r="S43" s="22"/>
    </row>
    <row r="44" spans="1:19" x14ac:dyDescent="0.25">
      <c r="A44" t="s">
        <v>53</v>
      </c>
      <c r="B44" t="s">
        <v>143</v>
      </c>
      <c r="C44" t="s">
        <v>143</v>
      </c>
      <c r="G44" s="325" t="s">
        <v>39</v>
      </c>
      <c r="K44" s="24" t="s">
        <v>161</v>
      </c>
      <c r="S44" s="22"/>
    </row>
    <row r="45" spans="1:19" x14ac:dyDescent="0.25">
      <c r="A45" t="s">
        <v>141</v>
      </c>
      <c r="B45" t="s">
        <v>58</v>
      </c>
      <c r="C45" t="s">
        <v>58</v>
      </c>
      <c r="G45" s="325" t="s">
        <v>40</v>
      </c>
      <c r="K45" s="24" t="s">
        <v>317</v>
      </c>
      <c r="S45" s="22"/>
    </row>
    <row r="46" spans="1:19" x14ac:dyDescent="0.25">
      <c r="A46" t="s">
        <v>142</v>
      </c>
      <c r="B46" t="s">
        <v>144</v>
      </c>
      <c r="C46" t="s">
        <v>144</v>
      </c>
      <c r="G46" s="325" t="s">
        <v>41</v>
      </c>
      <c r="K46" s="24" t="s">
        <v>80</v>
      </c>
      <c r="S46" s="22"/>
    </row>
    <row r="47" spans="1:19" x14ac:dyDescent="0.25">
      <c r="A47" t="s">
        <v>55</v>
      </c>
      <c r="B47" t="s">
        <v>145</v>
      </c>
      <c r="C47" t="s">
        <v>145</v>
      </c>
      <c r="K47" s="24" t="s">
        <v>81</v>
      </c>
      <c r="S47" s="22"/>
    </row>
    <row r="48" spans="1:19" x14ac:dyDescent="0.25">
      <c r="A48" t="s">
        <v>56</v>
      </c>
      <c r="B48" t="s">
        <v>59</v>
      </c>
      <c r="C48" t="s">
        <v>59</v>
      </c>
      <c r="K48" s="24" t="s">
        <v>19</v>
      </c>
      <c r="S48" s="22"/>
    </row>
    <row r="49" spans="1:19" x14ac:dyDescent="0.25">
      <c r="A49" t="s">
        <v>57</v>
      </c>
      <c r="B49" t="s">
        <v>14</v>
      </c>
      <c r="C49" t="s">
        <v>14</v>
      </c>
      <c r="K49" s="24" t="s">
        <v>22</v>
      </c>
      <c r="S49" s="22"/>
    </row>
    <row r="50" spans="1:19" x14ac:dyDescent="0.25">
      <c r="A50" t="s">
        <v>143</v>
      </c>
      <c r="B50" t="s">
        <v>266</v>
      </c>
      <c r="C50" t="s">
        <v>266</v>
      </c>
      <c r="K50" s="24" t="s">
        <v>86</v>
      </c>
      <c r="S50" s="22"/>
    </row>
    <row r="51" spans="1:19" x14ac:dyDescent="0.25">
      <c r="A51" t="s">
        <v>58</v>
      </c>
      <c r="B51" t="s">
        <v>267</v>
      </c>
      <c r="C51" t="s">
        <v>267</v>
      </c>
      <c r="K51" s="24" t="s">
        <v>163</v>
      </c>
      <c r="S51" s="22"/>
    </row>
    <row r="52" spans="1:19" x14ac:dyDescent="0.25">
      <c r="A52" t="s">
        <v>144</v>
      </c>
      <c r="B52" t="s">
        <v>15</v>
      </c>
      <c r="C52" t="s">
        <v>15</v>
      </c>
      <c r="K52" s="24" t="s">
        <v>318</v>
      </c>
      <c r="S52" s="22"/>
    </row>
    <row r="53" spans="1:19" x14ac:dyDescent="0.25">
      <c r="A53" t="s">
        <v>145</v>
      </c>
      <c r="B53" t="s">
        <v>146</v>
      </c>
      <c r="C53" t="s">
        <v>146</v>
      </c>
      <c r="K53" s="24" t="s">
        <v>24</v>
      </c>
      <c r="S53" s="22"/>
    </row>
    <row r="54" spans="1:19" x14ac:dyDescent="0.25">
      <c r="A54" t="s">
        <v>59</v>
      </c>
      <c r="B54" t="s">
        <v>147</v>
      </c>
      <c r="C54" t="s">
        <v>147</v>
      </c>
      <c r="K54" s="24" t="s">
        <v>88</v>
      </c>
      <c r="S54" s="22"/>
    </row>
    <row r="55" spans="1:19" x14ac:dyDescent="0.25">
      <c r="A55" t="s">
        <v>14</v>
      </c>
      <c r="B55" t="s">
        <v>268</v>
      </c>
      <c r="C55" t="s">
        <v>268</v>
      </c>
      <c r="K55" s="24" t="s">
        <v>164</v>
      </c>
      <c r="S55" s="22"/>
    </row>
    <row r="56" spans="1:19" x14ac:dyDescent="0.25">
      <c r="A56" t="s">
        <v>266</v>
      </c>
      <c r="B56" t="s">
        <v>148</v>
      </c>
      <c r="C56" t="s">
        <v>148</v>
      </c>
      <c r="K56" s="24" t="s">
        <v>165</v>
      </c>
      <c r="S56" s="22"/>
    </row>
    <row r="57" spans="1:19" x14ac:dyDescent="0.25">
      <c r="A57" t="s">
        <v>267</v>
      </c>
      <c r="B57" t="s">
        <v>253</v>
      </c>
      <c r="C57" t="s">
        <v>253</v>
      </c>
      <c r="K57" s="24" t="s">
        <v>92</v>
      </c>
      <c r="S57" s="22"/>
    </row>
    <row r="58" spans="1:19" x14ac:dyDescent="0.25">
      <c r="A58" t="s">
        <v>15</v>
      </c>
      <c r="B58" t="s">
        <v>60</v>
      </c>
      <c r="C58" t="s">
        <v>60</v>
      </c>
      <c r="K58" s="24" t="s">
        <v>93</v>
      </c>
      <c r="S58" s="22"/>
    </row>
    <row r="59" spans="1:19" x14ac:dyDescent="0.25">
      <c r="A59" t="s">
        <v>146</v>
      </c>
      <c r="B59" t="s">
        <v>16</v>
      </c>
      <c r="C59" t="s">
        <v>16</v>
      </c>
      <c r="K59" s="24" t="s">
        <v>94</v>
      </c>
      <c r="S59" s="22"/>
    </row>
    <row r="60" spans="1:19" x14ac:dyDescent="0.25">
      <c r="A60" t="s">
        <v>147</v>
      </c>
      <c r="B60" t="s">
        <v>226</v>
      </c>
      <c r="C60" t="s">
        <v>226</v>
      </c>
      <c r="K60" s="24" t="s">
        <v>169</v>
      </c>
      <c r="S60" s="22"/>
    </row>
    <row r="61" spans="1:19" x14ac:dyDescent="0.25">
      <c r="A61" t="s">
        <v>268</v>
      </c>
      <c r="B61" t="s">
        <v>227</v>
      </c>
      <c r="C61" t="s">
        <v>227</v>
      </c>
      <c r="K61" s="24" t="s">
        <v>170</v>
      </c>
      <c r="S61" s="22"/>
    </row>
    <row r="62" spans="1:19" x14ac:dyDescent="0.25">
      <c r="A62" t="s">
        <v>148</v>
      </c>
      <c r="B62" t="s">
        <v>61</v>
      </c>
      <c r="C62" t="s">
        <v>61</v>
      </c>
      <c r="K62" s="24" t="s">
        <v>171</v>
      </c>
      <c r="S62" s="22"/>
    </row>
    <row r="63" spans="1:19" x14ac:dyDescent="0.25">
      <c r="A63" s="20" t="s">
        <v>253</v>
      </c>
      <c r="B63" t="s">
        <v>252</v>
      </c>
      <c r="C63" t="s">
        <v>252</v>
      </c>
      <c r="K63" s="24" t="s">
        <v>172</v>
      </c>
      <c r="S63" s="22"/>
    </row>
    <row r="64" spans="1:19" x14ac:dyDescent="0.25">
      <c r="A64" t="s">
        <v>60</v>
      </c>
      <c r="B64" t="s">
        <v>62</v>
      </c>
      <c r="C64" t="s">
        <v>62</v>
      </c>
      <c r="K64" s="24" t="s">
        <v>27</v>
      </c>
      <c r="S64" s="22"/>
    </row>
    <row r="65" spans="1:19" x14ac:dyDescent="0.25">
      <c r="A65" t="s">
        <v>16</v>
      </c>
      <c r="B65" t="s">
        <v>63</v>
      </c>
      <c r="C65" t="s">
        <v>63</v>
      </c>
      <c r="K65" s="24" t="s">
        <v>98</v>
      </c>
      <c r="S65" s="22"/>
    </row>
    <row r="66" spans="1:19" x14ac:dyDescent="0.25">
      <c r="A66" t="s">
        <v>226</v>
      </c>
      <c r="B66" t="s">
        <v>149</v>
      </c>
      <c r="C66" t="s">
        <v>149</v>
      </c>
      <c r="K66" s="24" t="s">
        <v>28</v>
      </c>
      <c r="S66" s="22"/>
    </row>
    <row r="67" spans="1:19" x14ac:dyDescent="0.25">
      <c r="A67" t="s">
        <v>227</v>
      </c>
      <c r="B67" t="s">
        <v>150</v>
      </c>
      <c r="C67" t="s">
        <v>150</v>
      </c>
      <c r="K67" s="24" t="s">
        <v>100</v>
      </c>
      <c r="S67" s="22"/>
    </row>
    <row r="68" spans="1:19" x14ac:dyDescent="0.25">
      <c r="A68" t="s">
        <v>61</v>
      </c>
      <c r="B68" t="s">
        <v>64</v>
      </c>
      <c r="C68" t="s">
        <v>64</v>
      </c>
      <c r="K68" s="24" t="s">
        <v>101</v>
      </c>
      <c r="S68" s="22"/>
    </row>
    <row r="69" spans="1:19" x14ac:dyDescent="0.25">
      <c r="A69" t="s">
        <v>252</v>
      </c>
      <c r="B69" t="s">
        <v>65</v>
      </c>
      <c r="C69" t="s">
        <v>65</v>
      </c>
      <c r="K69" s="24" t="s">
        <v>102</v>
      </c>
      <c r="S69" s="22"/>
    </row>
    <row r="70" spans="1:19" x14ac:dyDescent="0.25">
      <c r="A70" t="s">
        <v>62</v>
      </c>
      <c r="B70" t="s">
        <v>17</v>
      </c>
      <c r="C70" t="s">
        <v>17</v>
      </c>
      <c r="K70" s="24" t="s">
        <v>177</v>
      </c>
      <c r="S70" s="22"/>
    </row>
    <row r="71" spans="1:19" x14ac:dyDescent="0.25">
      <c r="A71" t="s">
        <v>63</v>
      </c>
      <c r="B71" t="s">
        <v>151</v>
      </c>
      <c r="C71" t="s">
        <v>151</v>
      </c>
      <c r="K71" s="24" t="s">
        <v>105</v>
      </c>
      <c r="S71" s="22"/>
    </row>
    <row r="72" spans="1:19" x14ac:dyDescent="0.25">
      <c r="A72" t="s">
        <v>149</v>
      </c>
      <c r="B72" t="s">
        <v>152</v>
      </c>
      <c r="C72" t="s">
        <v>152</v>
      </c>
      <c r="K72" s="24" t="s">
        <v>107</v>
      </c>
      <c r="S72" s="22"/>
    </row>
    <row r="73" spans="1:19" x14ac:dyDescent="0.25">
      <c r="A73" t="s">
        <v>150</v>
      </c>
      <c r="B73" t="s">
        <v>153</v>
      </c>
      <c r="C73" t="s">
        <v>153</v>
      </c>
      <c r="K73" s="24" t="s">
        <v>178</v>
      </c>
      <c r="S73" s="22"/>
    </row>
    <row r="74" spans="1:19" x14ac:dyDescent="0.25">
      <c r="A74" t="s">
        <v>64</v>
      </c>
      <c r="B74" t="s">
        <v>66</v>
      </c>
      <c r="C74" t="s">
        <v>66</v>
      </c>
      <c r="K74" s="24" t="s">
        <v>109</v>
      </c>
      <c r="S74" s="22"/>
    </row>
    <row r="75" spans="1:19" x14ac:dyDescent="0.25">
      <c r="A75" t="s">
        <v>65</v>
      </c>
      <c r="B75" t="s">
        <v>67</v>
      </c>
      <c r="C75" t="s">
        <v>67</v>
      </c>
      <c r="K75" s="24" t="s">
        <v>108</v>
      </c>
      <c r="S75" s="22"/>
    </row>
    <row r="76" spans="1:19" x14ac:dyDescent="0.25">
      <c r="A76" t="s">
        <v>17</v>
      </c>
      <c r="B76" t="s">
        <v>68</v>
      </c>
      <c r="C76" t="s">
        <v>68</v>
      </c>
      <c r="K76" s="24" t="s">
        <v>179</v>
      </c>
      <c r="S76" s="22"/>
    </row>
    <row r="77" spans="1:19" x14ac:dyDescent="0.25">
      <c r="A77" t="s">
        <v>151</v>
      </c>
      <c r="B77" t="s">
        <v>228</v>
      </c>
      <c r="C77" t="s">
        <v>228</v>
      </c>
      <c r="K77" s="24" t="s">
        <v>30</v>
      </c>
      <c r="S77" s="22"/>
    </row>
    <row r="78" spans="1:19" x14ac:dyDescent="0.25">
      <c r="A78" t="s">
        <v>152</v>
      </c>
      <c r="B78" t="s">
        <v>69</v>
      </c>
      <c r="C78" t="s">
        <v>69</v>
      </c>
      <c r="K78" s="24" t="s">
        <v>110</v>
      </c>
      <c r="S78" s="22"/>
    </row>
    <row r="79" spans="1:19" x14ac:dyDescent="0.25">
      <c r="A79" t="s">
        <v>153</v>
      </c>
      <c r="B79" t="s">
        <v>70</v>
      </c>
      <c r="C79" t="s">
        <v>70</v>
      </c>
      <c r="K79" s="24" t="s">
        <v>236</v>
      </c>
      <c r="S79" s="22"/>
    </row>
    <row r="80" spans="1:19" x14ac:dyDescent="0.25">
      <c r="A80" t="s">
        <v>66</v>
      </c>
      <c r="B80" t="s">
        <v>71</v>
      </c>
      <c r="C80" t="s">
        <v>71</v>
      </c>
      <c r="K80" s="24" t="s">
        <v>114</v>
      </c>
      <c r="S80" s="22"/>
    </row>
    <row r="81" spans="1:19" x14ac:dyDescent="0.25">
      <c r="A81" t="s">
        <v>67</v>
      </c>
      <c r="B81" t="s">
        <v>154</v>
      </c>
      <c r="C81" t="s">
        <v>154</v>
      </c>
      <c r="K81" s="24" t="s">
        <v>238</v>
      </c>
      <c r="S81" s="22"/>
    </row>
    <row r="82" spans="1:19" x14ac:dyDescent="0.25">
      <c r="A82" t="s">
        <v>68</v>
      </c>
      <c r="B82" t="s">
        <v>269</v>
      </c>
      <c r="C82" t="s">
        <v>269</v>
      </c>
      <c r="K82" s="24" t="s">
        <v>115</v>
      </c>
      <c r="S82" s="22"/>
    </row>
    <row r="83" spans="1:19" x14ac:dyDescent="0.25">
      <c r="A83" t="s">
        <v>228</v>
      </c>
      <c r="B83" t="s">
        <v>155</v>
      </c>
      <c r="C83" t="s">
        <v>155</v>
      </c>
      <c r="K83" s="24" t="s">
        <v>117</v>
      </c>
      <c r="S83" s="22"/>
    </row>
    <row r="84" spans="1:19" x14ac:dyDescent="0.25">
      <c r="A84" t="s">
        <v>69</v>
      </c>
      <c r="B84" t="s">
        <v>72</v>
      </c>
      <c r="C84" t="s">
        <v>72</v>
      </c>
      <c r="K84" s="24" t="s">
        <v>183</v>
      </c>
      <c r="S84" s="22"/>
    </row>
    <row r="85" spans="1:19" x14ac:dyDescent="0.25">
      <c r="A85" t="s">
        <v>70</v>
      </c>
      <c r="B85" t="s">
        <v>18</v>
      </c>
      <c r="C85" t="s">
        <v>18</v>
      </c>
      <c r="K85" s="24" t="s">
        <v>184</v>
      </c>
      <c r="S85" s="22"/>
    </row>
    <row r="86" spans="1:19" x14ac:dyDescent="0.25">
      <c r="A86" t="s">
        <v>71</v>
      </c>
      <c r="B86" t="s">
        <v>73</v>
      </c>
      <c r="C86" t="s">
        <v>73</v>
      </c>
      <c r="K86" s="24" t="s">
        <v>120</v>
      </c>
      <c r="S86" s="22"/>
    </row>
    <row r="87" spans="1:19" x14ac:dyDescent="0.25">
      <c r="A87" t="s">
        <v>154</v>
      </c>
      <c r="B87" t="s">
        <v>74</v>
      </c>
      <c r="C87" t="s">
        <v>74</v>
      </c>
      <c r="K87" s="24" t="s">
        <v>185</v>
      </c>
      <c r="S87" s="22"/>
    </row>
    <row r="88" spans="1:19" x14ac:dyDescent="0.25">
      <c r="A88" t="s">
        <v>269</v>
      </c>
      <c r="B88" t="s">
        <v>75</v>
      </c>
      <c r="C88" t="s">
        <v>75</v>
      </c>
      <c r="K88" s="24" t="s">
        <v>122</v>
      </c>
      <c r="S88" s="22"/>
    </row>
    <row r="89" spans="1:19" x14ac:dyDescent="0.25">
      <c r="A89" t="s">
        <v>155</v>
      </c>
      <c r="B89" t="s">
        <v>76</v>
      </c>
      <c r="C89" t="s">
        <v>76</v>
      </c>
      <c r="K89" s="24" t="s">
        <v>33</v>
      </c>
      <c r="S89" s="22"/>
    </row>
    <row r="90" spans="1:19" x14ac:dyDescent="0.25">
      <c r="A90" t="s">
        <v>72</v>
      </c>
      <c r="B90" t="s">
        <v>156</v>
      </c>
      <c r="C90" t="s">
        <v>156</v>
      </c>
      <c r="K90" s="24" t="s">
        <v>123</v>
      </c>
      <c r="S90" s="22"/>
    </row>
    <row r="91" spans="1:19" x14ac:dyDescent="0.25">
      <c r="A91" t="s">
        <v>18</v>
      </c>
      <c r="B91" t="s">
        <v>157</v>
      </c>
      <c r="C91" t="s">
        <v>157</v>
      </c>
      <c r="K91" s="24" t="s">
        <v>186</v>
      </c>
      <c r="S91" s="22"/>
    </row>
    <row r="92" spans="1:19" x14ac:dyDescent="0.25">
      <c r="A92" t="s">
        <v>73</v>
      </c>
      <c r="B92" t="s">
        <v>270</v>
      </c>
      <c r="C92" t="s">
        <v>270</v>
      </c>
      <c r="K92" s="24" t="s">
        <v>34</v>
      </c>
      <c r="S92" s="22"/>
    </row>
    <row r="93" spans="1:19" x14ac:dyDescent="0.25">
      <c r="A93" t="s">
        <v>74</v>
      </c>
      <c r="B93" t="s">
        <v>271</v>
      </c>
      <c r="C93" t="s">
        <v>271</v>
      </c>
      <c r="K93" s="24" t="s">
        <v>126</v>
      </c>
      <c r="S93" s="22"/>
    </row>
    <row r="94" spans="1:19" x14ac:dyDescent="0.25">
      <c r="A94" t="s">
        <v>75</v>
      </c>
      <c r="B94" t="s">
        <v>158</v>
      </c>
      <c r="C94" t="s">
        <v>158</v>
      </c>
      <c r="K94" s="24" t="s">
        <v>127</v>
      </c>
      <c r="S94" s="22"/>
    </row>
    <row r="95" spans="1:19" x14ac:dyDescent="0.25">
      <c r="A95" t="s">
        <v>76</v>
      </c>
      <c r="B95" t="s">
        <v>272</v>
      </c>
      <c r="C95" t="s">
        <v>272</v>
      </c>
      <c r="K95" s="24" t="s">
        <v>319</v>
      </c>
      <c r="S95" s="22"/>
    </row>
    <row r="96" spans="1:19" x14ac:dyDescent="0.25">
      <c r="A96" t="s">
        <v>156</v>
      </c>
      <c r="B96" t="s">
        <v>159</v>
      </c>
      <c r="C96" t="s">
        <v>159</v>
      </c>
      <c r="K96" s="24" t="s">
        <v>187</v>
      </c>
      <c r="S96" s="22"/>
    </row>
    <row r="97" spans="1:19" x14ac:dyDescent="0.25">
      <c r="A97" t="s">
        <v>157</v>
      </c>
      <c r="B97" t="s">
        <v>160</v>
      </c>
      <c r="C97" t="s">
        <v>160</v>
      </c>
      <c r="K97" s="24" t="s">
        <v>37</v>
      </c>
      <c r="S97" s="22"/>
    </row>
    <row r="98" spans="1:19" x14ac:dyDescent="0.25">
      <c r="A98" t="s">
        <v>270</v>
      </c>
      <c r="B98" t="s">
        <v>77</v>
      </c>
      <c r="C98" t="s">
        <v>77</v>
      </c>
      <c r="K98" s="24" t="s">
        <v>190</v>
      </c>
      <c r="S98" s="22"/>
    </row>
    <row r="99" spans="1:19" x14ac:dyDescent="0.25">
      <c r="A99" t="s">
        <v>271</v>
      </c>
      <c r="B99" t="s">
        <v>161</v>
      </c>
      <c r="C99" t="s">
        <v>161</v>
      </c>
      <c r="K99" s="24" t="s">
        <v>129</v>
      </c>
      <c r="S99" s="22"/>
    </row>
    <row r="100" spans="1:19" x14ac:dyDescent="0.25">
      <c r="A100" t="s">
        <v>158</v>
      </c>
      <c r="B100" t="s">
        <v>273</v>
      </c>
      <c r="C100" t="s">
        <v>273</v>
      </c>
      <c r="K100" s="24" t="s">
        <v>39</v>
      </c>
      <c r="S100" s="22"/>
    </row>
    <row r="101" spans="1:19" x14ac:dyDescent="0.25">
      <c r="A101" t="s">
        <v>272</v>
      </c>
      <c r="B101" t="s">
        <v>249</v>
      </c>
      <c r="C101" t="s">
        <v>249</v>
      </c>
      <c r="K101" s="24" t="s">
        <v>40</v>
      </c>
      <c r="S101" s="22"/>
    </row>
    <row r="102" spans="1:19" x14ac:dyDescent="0.25">
      <c r="A102" t="s">
        <v>159</v>
      </c>
      <c r="B102" t="s">
        <v>162</v>
      </c>
      <c r="C102" t="s">
        <v>162</v>
      </c>
      <c r="K102" s="24" t="s">
        <v>192</v>
      </c>
      <c r="S102" s="22"/>
    </row>
    <row r="103" spans="1:19" x14ac:dyDescent="0.25">
      <c r="A103" t="s">
        <v>160</v>
      </c>
      <c r="B103" t="s">
        <v>229</v>
      </c>
      <c r="C103" t="s">
        <v>229</v>
      </c>
      <c r="K103" s="24" t="s">
        <v>131</v>
      </c>
      <c r="S103" s="22"/>
    </row>
    <row r="104" spans="1:19" x14ac:dyDescent="0.25">
      <c r="A104" t="s">
        <v>77</v>
      </c>
      <c r="B104" t="s">
        <v>78</v>
      </c>
      <c r="C104" t="s">
        <v>78</v>
      </c>
      <c r="K104" s="24" t="s">
        <v>132</v>
      </c>
    </row>
    <row r="105" spans="1:19" x14ac:dyDescent="0.25">
      <c r="A105" t="s">
        <v>161</v>
      </c>
      <c r="B105" t="s">
        <v>79</v>
      </c>
      <c r="C105" t="s">
        <v>79</v>
      </c>
      <c r="K105" s="24" t="s">
        <v>133</v>
      </c>
    </row>
    <row r="106" spans="1:19" x14ac:dyDescent="0.25">
      <c r="A106" t="s">
        <v>273</v>
      </c>
      <c r="B106" t="s">
        <v>80</v>
      </c>
      <c r="C106" t="s">
        <v>80</v>
      </c>
    </row>
    <row r="107" spans="1:19" x14ac:dyDescent="0.25">
      <c r="A107" t="s">
        <v>249</v>
      </c>
      <c r="B107" t="s">
        <v>81</v>
      </c>
      <c r="C107" t="s">
        <v>81</v>
      </c>
    </row>
    <row r="108" spans="1:19" x14ac:dyDescent="0.25">
      <c r="A108" t="s">
        <v>162</v>
      </c>
      <c r="B108" t="s">
        <v>230</v>
      </c>
      <c r="C108" t="s">
        <v>230</v>
      </c>
    </row>
    <row r="109" spans="1:19" x14ac:dyDescent="0.25">
      <c r="A109" t="s">
        <v>229</v>
      </c>
      <c r="B109" t="s">
        <v>19</v>
      </c>
      <c r="C109" t="s">
        <v>19</v>
      </c>
    </row>
    <row r="110" spans="1:19" x14ac:dyDescent="0.25">
      <c r="A110" t="s">
        <v>78</v>
      </c>
      <c r="B110" t="s">
        <v>82</v>
      </c>
      <c r="C110" t="s">
        <v>82</v>
      </c>
    </row>
    <row r="111" spans="1:19" x14ac:dyDescent="0.25">
      <c r="A111" t="s">
        <v>79</v>
      </c>
      <c r="B111" t="s">
        <v>274</v>
      </c>
      <c r="C111" t="s">
        <v>274</v>
      </c>
    </row>
    <row r="112" spans="1:19" x14ac:dyDescent="0.25">
      <c r="A112" t="s">
        <v>80</v>
      </c>
      <c r="B112" t="s">
        <v>20</v>
      </c>
      <c r="C112" t="s">
        <v>20</v>
      </c>
    </row>
    <row r="113" spans="1:3" x14ac:dyDescent="0.25">
      <c r="A113" t="s">
        <v>81</v>
      </c>
      <c r="B113" t="s">
        <v>83</v>
      </c>
      <c r="C113" t="s">
        <v>83</v>
      </c>
    </row>
    <row r="114" spans="1:3" x14ac:dyDescent="0.25">
      <c r="A114" t="s">
        <v>230</v>
      </c>
      <c r="B114" t="s">
        <v>84</v>
      </c>
      <c r="C114" t="s">
        <v>84</v>
      </c>
    </row>
    <row r="115" spans="1:3" x14ac:dyDescent="0.25">
      <c r="A115" t="s">
        <v>19</v>
      </c>
      <c r="B115" t="s">
        <v>85</v>
      </c>
      <c r="C115" t="s">
        <v>85</v>
      </c>
    </row>
    <row r="116" spans="1:3" x14ac:dyDescent="0.25">
      <c r="A116" t="s">
        <v>82</v>
      </c>
      <c r="B116" t="s">
        <v>275</v>
      </c>
      <c r="C116" t="s">
        <v>275</v>
      </c>
    </row>
    <row r="117" spans="1:3" x14ac:dyDescent="0.25">
      <c r="A117" t="s">
        <v>274</v>
      </c>
      <c r="B117" t="s">
        <v>21</v>
      </c>
      <c r="C117" t="s">
        <v>21</v>
      </c>
    </row>
    <row r="118" spans="1:3" x14ac:dyDescent="0.25">
      <c r="A118" t="s">
        <v>20</v>
      </c>
      <c r="B118" t="s">
        <v>22</v>
      </c>
      <c r="C118" t="s">
        <v>22</v>
      </c>
    </row>
    <row r="119" spans="1:3" x14ac:dyDescent="0.25">
      <c r="A119" t="s">
        <v>83</v>
      </c>
      <c r="B119" t="s">
        <v>86</v>
      </c>
      <c r="C119" t="s">
        <v>86</v>
      </c>
    </row>
    <row r="120" spans="1:3" x14ac:dyDescent="0.25">
      <c r="A120" t="s">
        <v>84</v>
      </c>
      <c r="B120" t="s">
        <v>163</v>
      </c>
      <c r="C120" t="s">
        <v>163</v>
      </c>
    </row>
    <row r="121" spans="1:3" x14ac:dyDescent="0.25">
      <c r="A121" t="s">
        <v>85</v>
      </c>
      <c r="B121" t="s">
        <v>87</v>
      </c>
      <c r="C121" t="s">
        <v>87</v>
      </c>
    </row>
    <row r="122" spans="1:3" x14ac:dyDescent="0.25">
      <c r="A122" t="s">
        <v>275</v>
      </c>
      <c r="B122" t="s">
        <v>23</v>
      </c>
      <c r="C122" t="s">
        <v>23</v>
      </c>
    </row>
    <row r="123" spans="1:3" x14ac:dyDescent="0.25">
      <c r="A123" t="s">
        <v>21</v>
      </c>
      <c r="B123" t="s">
        <v>24</v>
      </c>
      <c r="C123" t="s">
        <v>24</v>
      </c>
    </row>
    <row r="124" spans="1:3" x14ac:dyDescent="0.25">
      <c r="A124" t="s">
        <v>22</v>
      </c>
      <c r="B124" t="s">
        <v>231</v>
      </c>
      <c r="C124" t="s">
        <v>231</v>
      </c>
    </row>
    <row r="125" spans="1:3" x14ac:dyDescent="0.25">
      <c r="A125" t="s">
        <v>86</v>
      </c>
      <c r="B125" t="s">
        <v>89</v>
      </c>
      <c r="C125" t="s">
        <v>89</v>
      </c>
    </row>
    <row r="126" spans="1:3" x14ac:dyDescent="0.25">
      <c r="A126" t="s">
        <v>163</v>
      </c>
      <c r="B126" t="s">
        <v>25</v>
      </c>
      <c r="C126" t="s">
        <v>25</v>
      </c>
    </row>
    <row r="127" spans="1:3" x14ac:dyDescent="0.25">
      <c r="A127" t="s">
        <v>87</v>
      </c>
      <c r="B127" t="s">
        <v>164</v>
      </c>
      <c r="C127" t="s">
        <v>164</v>
      </c>
    </row>
    <row r="128" spans="1:3" x14ac:dyDescent="0.25">
      <c r="A128" t="s">
        <v>23</v>
      </c>
      <c r="B128" t="s">
        <v>165</v>
      </c>
      <c r="C128" t="s">
        <v>165</v>
      </c>
    </row>
    <row r="129" spans="1:3" x14ac:dyDescent="0.25">
      <c r="A129" t="s">
        <v>24</v>
      </c>
      <c r="B129" t="s">
        <v>26</v>
      </c>
      <c r="C129" t="s">
        <v>26</v>
      </c>
    </row>
    <row r="130" spans="1:3" x14ac:dyDescent="0.25">
      <c r="A130" t="s">
        <v>231</v>
      </c>
      <c r="B130" t="s">
        <v>166</v>
      </c>
      <c r="C130" t="s">
        <v>166</v>
      </c>
    </row>
    <row r="131" spans="1:3" x14ac:dyDescent="0.25">
      <c r="A131" t="s">
        <v>89</v>
      </c>
      <c r="B131" t="s">
        <v>90</v>
      </c>
      <c r="C131" t="s">
        <v>90</v>
      </c>
    </row>
    <row r="132" spans="1:3" x14ac:dyDescent="0.25">
      <c r="A132" t="s">
        <v>25</v>
      </c>
      <c r="B132" t="s">
        <v>167</v>
      </c>
      <c r="C132" t="s">
        <v>167</v>
      </c>
    </row>
    <row r="133" spans="1:3" x14ac:dyDescent="0.25">
      <c r="A133" t="s">
        <v>164</v>
      </c>
      <c r="B133" t="s">
        <v>91</v>
      </c>
      <c r="C133" t="s">
        <v>91</v>
      </c>
    </row>
    <row r="134" spans="1:3" x14ac:dyDescent="0.25">
      <c r="A134" t="s">
        <v>165</v>
      </c>
      <c r="B134" s="68" t="s">
        <v>880</v>
      </c>
      <c r="C134" s="68" t="s">
        <v>880</v>
      </c>
    </row>
    <row r="135" spans="1:3" x14ac:dyDescent="0.25">
      <c r="A135" t="s">
        <v>26</v>
      </c>
      <c r="B135" t="s">
        <v>92</v>
      </c>
      <c r="C135" t="s">
        <v>92</v>
      </c>
    </row>
    <row r="136" spans="1:3" x14ac:dyDescent="0.25">
      <c r="A136" t="s">
        <v>166</v>
      </c>
      <c r="B136" t="s">
        <v>93</v>
      </c>
      <c r="C136" t="s">
        <v>93</v>
      </c>
    </row>
    <row r="137" spans="1:3" x14ac:dyDescent="0.25">
      <c r="A137" t="s">
        <v>90</v>
      </c>
      <c r="B137" t="s">
        <v>94</v>
      </c>
      <c r="C137" t="s">
        <v>94</v>
      </c>
    </row>
    <row r="138" spans="1:3" x14ac:dyDescent="0.25">
      <c r="A138" t="s">
        <v>167</v>
      </c>
      <c r="B138" t="s">
        <v>168</v>
      </c>
      <c r="C138" t="s">
        <v>168</v>
      </c>
    </row>
    <row r="139" spans="1:3" x14ac:dyDescent="0.25">
      <c r="A139" t="s">
        <v>91</v>
      </c>
      <c r="B139" t="s">
        <v>169</v>
      </c>
      <c r="C139" t="s">
        <v>169</v>
      </c>
    </row>
    <row r="140" spans="1:3" x14ac:dyDescent="0.25">
      <c r="A140" s="68" t="s">
        <v>880</v>
      </c>
      <c r="B140" t="s">
        <v>95</v>
      </c>
      <c r="C140" t="s">
        <v>95</v>
      </c>
    </row>
    <row r="141" spans="1:3" x14ac:dyDescent="0.25">
      <c r="A141" t="s">
        <v>92</v>
      </c>
      <c r="B141" t="s">
        <v>170</v>
      </c>
      <c r="C141" t="s">
        <v>170</v>
      </c>
    </row>
    <row r="142" spans="1:3" x14ac:dyDescent="0.25">
      <c r="A142" t="s">
        <v>93</v>
      </c>
      <c r="B142" t="s">
        <v>276</v>
      </c>
      <c r="C142" t="s">
        <v>276</v>
      </c>
    </row>
    <row r="143" spans="1:3" x14ac:dyDescent="0.25">
      <c r="A143" t="s">
        <v>94</v>
      </c>
      <c r="B143" t="s">
        <v>171</v>
      </c>
      <c r="C143" t="s">
        <v>171</v>
      </c>
    </row>
    <row r="144" spans="1:3" x14ac:dyDescent="0.25">
      <c r="A144" t="s">
        <v>168</v>
      </c>
      <c r="B144" t="s">
        <v>96</v>
      </c>
      <c r="C144" t="s">
        <v>96</v>
      </c>
    </row>
    <row r="145" spans="1:3" x14ac:dyDescent="0.25">
      <c r="A145" t="s">
        <v>169</v>
      </c>
      <c r="B145" t="s">
        <v>303</v>
      </c>
      <c r="C145" t="s">
        <v>303</v>
      </c>
    </row>
    <row r="146" spans="1:3" x14ac:dyDescent="0.25">
      <c r="A146" t="s">
        <v>95</v>
      </c>
      <c r="B146" t="s">
        <v>97</v>
      </c>
      <c r="C146" t="s">
        <v>97</v>
      </c>
    </row>
    <row r="147" spans="1:3" x14ac:dyDescent="0.25">
      <c r="A147" t="s">
        <v>170</v>
      </c>
      <c r="B147" t="s">
        <v>232</v>
      </c>
      <c r="C147" t="s">
        <v>232</v>
      </c>
    </row>
    <row r="148" spans="1:3" x14ac:dyDescent="0.25">
      <c r="A148" t="s">
        <v>276</v>
      </c>
      <c r="B148" t="s">
        <v>233</v>
      </c>
      <c r="C148" t="s">
        <v>233</v>
      </c>
    </row>
    <row r="149" spans="1:3" x14ac:dyDescent="0.25">
      <c r="A149" t="s">
        <v>171</v>
      </c>
      <c r="B149" t="s">
        <v>173</v>
      </c>
      <c r="C149" t="s">
        <v>173</v>
      </c>
    </row>
    <row r="150" spans="1:3" x14ac:dyDescent="0.25">
      <c r="A150" t="s">
        <v>96</v>
      </c>
      <c r="B150" t="s">
        <v>98</v>
      </c>
      <c r="C150" t="s">
        <v>98</v>
      </c>
    </row>
    <row r="151" spans="1:3" x14ac:dyDescent="0.25">
      <c r="A151" t="s">
        <v>303</v>
      </c>
      <c r="B151" t="s">
        <v>99</v>
      </c>
      <c r="C151" t="s">
        <v>99</v>
      </c>
    </row>
    <row r="152" spans="1:3" x14ac:dyDescent="0.25">
      <c r="A152" t="s">
        <v>97</v>
      </c>
      <c r="B152" t="s">
        <v>174</v>
      </c>
      <c r="C152" t="s">
        <v>174</v>
      </c>
    </row>
    <row r="153" spans="1:3" x14ac:dyDescent="0.25">
      <c r="A153" t="s">
        <v>232</v>
      </c>
      <c r="B153" t="s">
        <v>28</v>
      </c>
      <c r="C153" t="s">
        <v>28</v>
      </c>
    </row>
    <row r="154" spans="1:3" x14ac:dyDescent="0.25">
      <c r="A154" t="s">
        <v>233</v>
      </c>
      <c r="B154" t="s">
        <v>100</v>
      </c>
      <c r="C154" t="s">
        <v>100</v>
      </c>
    </row>
    <row r="155" spans="1:3" x14ac:dyDescent="0.25">
      <c r="A155" t="s">
        <v>173</v>
      </c>
      <c r="B155" t="s">
        <v>254</v>
      </c>
      <c r="C155" t="s">
        <v>254</v>
      </c>
    </row>
    <row r="156" spans="1:3" x14ac:dyDescent="0.25">
      <c r="A156" t="s">
        <v>98</v>
      </c>
      <c r="B156" t="s">
        <v>101</v>
      </c>
      <c r="C156" t="s">
        <v>101</v>
      </c>
    </row>
    <row r="157" spans="1:3" x14ac:dyDescent="0.25">
      <c r="A157" t="s">
        <v>99</v>
      </c>
      <c r="B157" t="s">
        <v>175</v>
      </c>
      <c r="C157" t="s">
        <v>175</v>
      </c>
    </row>
    <row r="158" spans="1:3" x14ac:dyDescent="0.25">
      <c r="A158" t="s">
        <v>174</v>
      </c>
      <c r="B158" t="s">
        <v>102</v>
      </c>
      <c r="C158" t="s">
        <v>102</v>
      </c>
    </row>
    <row r="159" spans="1:3" x14ac:dyDescent="0.25">
      <c r="A159" t="s">
        <v>28</v>
      </c>
      <c r="B159" t="s">
        <v>103</v>
      </c>
      <c r="C159" t="s">
        <v>103</v>
      </c>
    </row>
    <row r="160" spans="1:3" x14ac:dyDescent="0.25">
      <c r="A160" t="s">
        <v>100</v>
      </c>
      <c r="B160" t="s">
        <v>278</v>
      </c>
      <c r="C160" t="s">
        <v>278</v>
      </c>
    </row>
    <row r="161" spans="1:3" x14ac:dyDescent="0.25">
      <c r="A161" s="20" t="s">
        <v>254</v>
      </c>
      <c r="B161" t="s">
        <v>104</v>
      </c>
      <c r="C161" t="s">
        <v>104</v>
      </c>
    </row>
    <row r="162" spans="1:3" x14ac:dyDescent="0.25">
      <c r="A162" t="s">
        <v>101</v>
      </c>
      <c r="B162" t="s">
        <v>176</v>
      </c>
      <c r="C162" t="s">
        <v>176</v>
      </c>
    </row>
    <row r="163" spans="1:3" x14ac:dyDescent="0.25">
      <c r="A163" s="17" t="s">
        <v>277</v>
      </c>
      <c r="B163" t="s">
        <v>177</v>
      </c>
      <c r="C163" t="s">
        <v>177</v>
      </c>
    </row>
    <row r="164" spans="1:3" x14ac:dyDescent="0.25">
      <c r="A164" t="s">
        <v>175</v>
      </c>
      <c r="B164" t="s">
        <v>105</v>
      </c>
      <c r="C164" t="s">
        <v>105</v>
      </c>
    </row>
    <row r="165" spans="1:3" x14ac:dyDescent="0.25">
      <c r="A165" t="s">
        <v>102</v>
      </c>
      <c r="B165" t="s">
        <v>279</v>
      </c>
      <c r="C165" t="s">
        <v>279</v>
      </c>
    </row>
    <row r="166" spans="1:3" x14ac:dyDescent="0.25">
      <c r="A166" t="s">
        <v>103</v>
      </c>
      <c r="B166" t="s">
        <v>280</v>
      </c>
      <c r="C166" t="s">
        <v>280</v>
      </c>
    </row>
    <row r="167" spans="1:3" x14ac:dyDescent="0.25">
      <c r="A167" t="s">
        <v>278</v>
      </c>
      <c r="B167" t="s">
        <v>281</v>
      </c>
      <c r="C167" t="s">
        <v>281</v>
      </c>
    </row>
    <row r="168" spans="1:3" x14ac:dyDescent="0.25">
      <c r="A168" t="s">
        <v>104</v>
      </c>
      <c r="B168" t="s">
        <v>106</v>
      </c>
      <c r="C168" t="s">
        <v>106</v>
      </c>
    </row>
    <row r="169" spans="1:3" x14ac:dyDescent="0.25">
      <c r="A169" t="s">
        <v>176</v>
      </c>
      <c r="B169" t="s">
        <v>29</v>
      </c>
      <c r="C169" t="s">
        <v>29</v>
      </c>
    </row>
    <row r="170" spans="1:3" x14ac:dyDescent="0.25">
      <c r="A170" t="s">
        <v>177</v>
      </c>
      <c r="B170" t="s">
        <v>107</v>
      </c>
      <c r="C170" t="s">
        <v>107</v>
      </c>
    </row>
    <row r="171" spans="1:3" x14ac:dyDescent="0.25">
      <c r="A171" t="s">
        <v>105</v>
      </c>
      <c r="B171" t="s">
        <v>178</v>
      </c>
      <c r="C171" t="s">
        <v>178</v>
      </c>
    </row>
    <row r="172" spans="1:3" x14ac:dyDescent="0.25">
      <c r="A172" t="s">
        <v>279</v>
      </c>
      <c r="B172" t="s">
        <v>234</v>
      </c>
      <c r="C172" t="s">
        <v>234</v>
      </c>
    </row>
    <row r="173" spans="1:3" x14ac:dyDescent="0.25">
      <c r="A173" t="s">
        <v>280</v>
      </c>
      <c r="B173" t="s">
        <v>108</v>
      </c>
      <c r="C173" t="s">
        <v>108</v>
      </c>
    </row>
    <row r="174" spans="1:3" x14ac:dyDescent="0.25">
      <c r="A174" t="s">
        <v>281</v>
      </c>
      <c r="B174" t="s">
        <v>109</v>
      </c>
      <c r="C174" t="s">
        <v>109</v>
      </c>
    </row>
    <row r="175" spans="1:3" x14ac:dyDescent="0.25">
      <c r="A175" t="s">
        <v>106</v>
      </c>
      <c r="B175" t="s">
        <v>179</v>
      </c>
      <c r="C175" t="s">
        <v>179</v>
      </c>
    </row>
    <row r="176" spans="1:3" x14ac:dyDescent="0.25">
      <c r="A176" s="17" t="s">
        <v>282</v>
      </c>
      <c r="B176" t="s">
        <v>30</v>
      </c>
      <c r="C176" t="s">
        <v>30</v>
      </c>
    </row>
    <row r="177" spans="1:3" x14ac:dyDescent="0.25">
      <c r="A177" t="s">
        <v>29</v>
      </c>
      <c r="B177" t="s">
        <v>110</v>
      </c>
      <c r="C177" t="s">
        <v>110</v>
      </c>
    </row>
    <row r="178" spans="1:3" x14ac:dyDescent="0.25">
      <c r="A178" t="s">
        <v>107</v>
      </c>
      <c r="B178" t="s">
        <v>304</v>
      </c>
      <c r="C178" t="s">
        <v>304</v>
      </c>
    </row>
    <row r="179" spans="1:3" x14ac:dyDescent="0.25">
      <c r="A179" t="s">
        <v>178</v>
      </c>
      <c r="B179" t="s">
        <v>111</v>
      </c>
      <c r="C179" t="s">
        <v>111</v>
      </c>
    </row>
    <row r="180" spans="1:3" x14ac:dyDescent="0.25">
      <c r="A180" t="s">
        <v>234</v>
      </c>
      <c r="B180" t="s">
        <v>112</v>
      </c>
      <c r="C180" t="s">
        <v>112</v>
      </c>
    </row>
    <row r="181" spans="1:3" x14ac:dyDescent="0.25">
      <c r="A181" t="s">
        <v>108</v>
      </c>
      <c r="B181" t="s">
        <v>283</v>
      </c>
      <c r="C181" t="s">
        <v>283</v>
      </c>
    </row>
    <row r="182" spans="1:3" x14ac:dyDescent="0.25">
      <c r="A182" t="s">
        <v>109</v>
      </c>
      <c r="B182" t="s">
        <v>31</v>
      </c>
      <c r="C182" t="s">
        <v>31</v>
      </c>
    </row>
    <row r="183" spans="1:3" x14ac:dyDescent="0.25">
      <c r="A183" t="s">
        <v>179</v>
      </c>
      <c r="B183" t="s">
        <v>286</v>
      </c>
      <c r="C183" t="s">
        <v>286</v>
      </c>
    </row>
    <row r="184" spans="1:3" x14ac:dyDescent="0.25">
      <c r="A184" t="s">
        <v>30</v>
      </c>
      <c r="B184" t="s">
        <v>113</v>
      </c>
      <c r="C184" t="s">
        <v>113</v>
      </c>
    </row>
    <row r="185" spans="1:3" x14ac:dyDescent="0.25">
      <c r="A185" t="s">
        <v>110</v>
      </c>
      <c r="B185" t="s">
        <v>236</v>
      </c>
      <c r="C185" t="s">
        <v>236</v>
      </c>
    </row>
    <row r="186" spans="1:3" x14ac:dyDescent="0.25">
      <c r="A186" t="s">
        <v>235</v>
      </c>
      <c r="B186" t="s">
        <v>114</v>
      </c>
      <c r="C186" t="s">
        <v>114</v>
      </c>
    </row>
    <row r="187" spans="1:3" x14ac:dyDescent="0.25">
      <c r="A187" t="s">
        <v>111</v>
      </c>
      <c r="B187" t="s">
        <v>287</v>
      </c>
      <c r="C187" t="s">
        <v>287</v>
      </c>
    </row>
    <row r="188" spans="1:3" x14ac:dyDescent="0.25">
      <c r="A188" t="s">
        <v>112</v>
      </c>
      <c r="B188" t="s">
        <v>240</v>
      </c>
      <c r="C188" t="s">
        <v>240</v>
      </c>
    </row>
    <row r="189" spans="1:3" x14ac:dyDescent="0.25">
      <c r="A189" t="s">
        <v>283</v>
      </c>
      <c r="B189" t="s">
        <v>241</v>
      </c>
      <c r="C189" t="s">
        <v>241</v>
      </c>
    </row>
    <row r="190" spans="1:3" x14ac:dyDescent="0.25">
      <c r="A190" t="s">
        <v>31</v>
      </c>
      <c r="B190" t="s">
        <v>242</v>
      </c>
      <c r="C190" t="s">
        <v>242</v>
      </c>
    </row>
    <row r="191" spans="1:3" x14ac:dyDescent="0.25">
      <c r="A191" s="17" t="s">
        <v>284</v>
      </c>
      <c r="B191" t="s">
        <v>288</v>
      </c>
      <c r="C191" t="s">
        <v>288</v>
      </c>
    </row>
    <row r="192" spans="1:3" x14ac:dyDescent="0.25">
      <c r="A192" t="s">
        <v>286</v>
      </c>
      <c r="B192" t="s">
        <v>289</v>
      </c>
      <c r="C192" t="s">
        <v>289</v>
      </c>
    </row>
    <row r="193" spans="1:3" x14ac:dyDescent="0.25">
      <c r="A193" t="s">
        <v>113</v>
      </c>
      <c r="B193" t="s">
        <v>243</v>
      </c>
      <c r="C193" t="s">
        <v>243</v>
      </c>
    </row>
    <row r="194" spans="1:3" x14ac:dyDescent="0.25">
      <c r="A194" t="s">
        <v>236</v>
      </c>
      <c r="B194" t="s">
        <v>305</v>
      </c>
      <c r="C194" t="s">
        <v>305</v>
      </c>
    </row>
    <row r="195" spans="1:3" x14ac:dyDescent="0.25">
      <c r="A195" t="s">
        <v>114</v>
      </c>
      <c r="B195" t="s">
        <v>180</v>
      </c>
      <c r="C195" t="s">
        <v>180</v>
      </c>
    </row>
    <row r="196" spans="1:3" x14ac:dyDescent="0.25">
      <c r="A196" t="s">
        <v>287</v>
      </c>
      <c r="B196" t="s">
        <v>238</v>
      </c>
      <c r="C196" t="s">
        <v>238</v>
      </c>
    </row>
    <row r="197" spans="1:3" x14ac:dyDescent="0.25">
      <c r="A197" t="s">
        <v>240</v>
      </c>
      <c r="B197" t="s">
        <v>32</v>
      </c>
      <c r="C197" t="s">
        <v>32</v>
      </c>
    </row>
    <row r="198" spans="1:3" x14ac:dyDescent="0.25">
      <c r="A198" t="s">
        <v>241</v>
      </c>
      <c r="B198" t="s">
        <v>115</v>
      </c>
      <c r="C198" t="s">
        <v>115</v>
      </c>
    </row>
    <row r="199" spans="1:3" x14ac:dyDescent="0.25">
      <c r="A199" t="s">
        <v>242</v>
      </c>
      <c r="B199" t="s">
        <v>116</v>
      </c>
      <c r="C199" t="s">
        <v>116</v>
      </c>
    </row>
    <row r="200" spans="1:3" x14ac:dyDescent="0.25">
      <c r="A200" t="s">
        <v>288</v>
      </c>
      <c r="B200" t="s">
        <v>181</v>
      </c>
      <c r="C200" t="s">
        <v>181</v>
      </c>
    </row>
    <row r="201" spans="1:3" x14ac:dyDescent="0.25">
      <c r="A201" t="s">
        <v>289</v>
      </c>
      <c r="B201" t="s">
        <v>117</v>
      </c>
      <c r="C201" t="s">
        <v>117</v>
      </c>
    </row>
    <row r="202" spans="1:3" x14ac:dyDescent="0.25">
      <c r="A202" t="s">
        <v>243</v>
      </c>
      <c r="B202" t="s">
        <v>118</v>
      </c>
      <c r="C202" t="s">
        <v>118</v>
      </c>
    </row>
    <row r="203" spans="1:3" x14ac:dyDescent="0.25">
      <c r="A203" t="s">
        <v>237</v>
      </c>
      <c r="B203" t="s">
        <v>290</v>
      </c>
      <c r="C203" t="s">
        <v>290</v>
      </c>
    </row>
    <row r="204" spans="1:3" x14ac:dyDescent="0.25">
      <c r="A204" t="s">
        <v>180</v>
      </c>
      <c r="B204" t="s">
        <v>182</v>
      </c>
      <c r="C204" t="s">
        <v>182</v>
      </c>
    </row>
    <row r="205" spans="1:3" x14ac:dyDescent="0.25">
      <c r="A205" t="s">
        <v>238</v>
      </c>
      <c r="B205" t="s">
        <v>119</v>
      </c>
      <c r="C205" t="s">
        <v>119</v>
      </c>
    </row>
    <row r="206" spans="1:3" x14ac:dyDescent="0.25">
      <c r="A206" t="s">
        <v>32</v>
      </c>
      <c r="B206" t="s">
        <v>183</v>
      </c>
      <c r="C206" t="s">
        <v>183</v>
      </c>
    </row>
    <row r="207" spans="1:3" x14ac:dyDescent="0.25">
      <c r="A207" t="s">
        <v>115</v>
      </c>
      <c r="B207" t="s">
        <v>184</v>
      </c>
      <c r="C207" t="s">
        <v>184</v>
      </c>
    </row>
    <row r="208" spans="1:3" x14ac:dyDescent="0.25">
      <c r="A208" t="s">
        <v>116</v>
      </c>
      <c r="B208" t="s">
        <v>120</v>
      </c>
      <c r="C208" t="s">
        <v>120</v>
      </c>
    </row>
    <row r="209" spans="1:3" x14ac:dyDescent="0.25">
      <c r="A209" t="s">
        <v>181</v>
      </c>
      <c r="B209" t="s">
        <v>291</v>
      </c>
      <c r="C209" t="s">
        <v>291</v>
      </c>
    </row>
    <row r="210" spans="1:3" x14ac:dyDescent="0.25">
      <c r="A210" t="s">
        <v>117</v>
      </c>
      <c r="B210" t="s">
        <v>239</v>
      </c>
      <c r="C210" t="s">
        <v>239</v>
      </c>
    </row>
    <row r="211" spans="1:3" x14ac:dyDescent="0.25">
      <c r="A211" t="s">
        <v>118</v>
      </c>
      <c r="B211" t="s">
        <v>185</v>
      </c>
      <c r="C211" t="s">
        <v>185</v>
      </c>
    </row>
    <row r="212" spans="1:3" x14ac:dyDescent="0.25">
      <c r="A212" t="s">
        <v>290</v>
      </c>
      <c r="B212" t="s">
        <v>121</v>
      </c>
      <c r="C212" t="s">
        <v>121</v>
      </c>
    </row>
    <row r="213" spans="1:3" x14ac:dyDescent="0.25">
      <c r="A213" t="s">
        <v>182</v>
      </c>
      <c r="B213" t="s">
        <v>122</v>
      </c>
      <c r="C213" t="s">
        <v>122</v>
      </c>
    </row>
    <row r="214" spans="1:3" x14ac:dyDescent="0.25">
      <c r="A214" t="s">
        <v>119</v>
      </c>
      <c r="B214" t="s">
        <v>33</v>
      </c>
      <c r="C214" t="s">
        <v>33</v>
      </c>
    </row>
    <row r="215" spans="1:3" x14ac:dyDescent="0.25">
      <c r="A215" t="s">
        <v>183</v>
      </c>
      <c r="B215" t="s">
        <v>123</v>
      </c>
      <c r="C215" t="s">
        <v>123</v>
      </c>
    </row>
    <row r="216" spans="1:3" x14ac:dyDescent="0.25">
      <c r="A216" t="s">
        <v>184</v>
      </c>
      <c r="B216" t="s">
        <v>293</v>
      </c>
      <c r="C216" t="s">
        <v>293</v>
      </c>
    </row>
    <row r="217" spans="1:3" x14ac:dyDescent="0.25">
      <c r="A217" t="s">
        <v>120</v>
      </c>
      <c r="B217" t="s">
        <v>186</v>
      </c>
      <c r="C217" t="s">
        <v>186</v>
      </c>
    </row>
    <row r="218" spans="1:3" x14ac:dyDescent="0.25">
      <c r="A218" t="s">
        <v>291</v>
      </c>
      <c r="B218" t="s">
        <v>124</v>
      </c>
      <c r="C218" t="s">
        <v>124</v>
      </c>
    </row>
    <row r="219" spans="1:3" x14ac:dyDescent="0.25">
      <c r="A219" t="s">
        <v>239</v>
      </c>
      <c r="B219" t="s">
        <v>125</v>
      </c>
      <c r="C219" t="s">
        <v>125</v>
      </c>
    </row>
    <row r="220" spans="1:3" x14ac:dyDescent="0.25">
      <c r="A220" t="s">
        <v>185</v>
      </c>
      <c r="B220" t="s">
        <v>244</v>
      </c>
      <c r="C220" t="s">
        <v>244</v>
      </c>
    </row>
    <row r="221" spans="1:3" x14ac:dyDescent="0.25">
      <c r="A221" t="s">
        <v>121</v>
      </c>
      <c r="B221" t="s">
        <v>341</v>
      </c>
      <c r="C221" t="s">
        <v>341</v>
      </c>
    </row>
    <row r="222" spans="1:3" x14ac:dyDescent="0.25">
      <c r="A222" t="s">
        <v>122</v>
      </c>
      <c r="B222" t="s">
        <v>34</v>
      </c>
      <c r="C222" t="s">
        <v>34</v>
      </c>
    </row>
    <row r="223" spans="1:3" x14ac:dyDescent="0.25">
      <c r="A223" s="17" t="s">
        <v>292</v>
      </c>
      <c r="B223" t="s">
        <v>245</v>
      </c>
      <c r="C223" t="s">
        <v>245</v>
      </c>
    </row>
    <row r="224" spans="1:3" x14ac:dyDescent="0.25">
      <c r="A224" s="17" t="s">
        <v>285</v>
      </c>
      <c r="B224" t="s">
        <v>127</v>
      </c>
      <c r="C224" t="s">
        <v>127</v>
      </c>
    </row>
    <row r="225" spans="1:3" x14ac:dyDescent="0.25">
      <c r="A225" t="s">
        <v>33</v>
      </c>
      <c r="B225" t="s">
        <v>246</v>
      </c>
      <c r="C225" t="s">
        <v>246</v>
      </c>
    </row>
    <row r="226" spans="1:3" x14ac:dyDescent="0.25">
      <c r="A226" t="s">
        <v>123</v>
      </c>
      <c r="B226" t="s">
        <v>187</v>
      </c>
      <c r="C226" t="s">
        <v>187</v>
      </c>
    </row>
    <row r="227" spans="1:3" x14ac:dyDescent="0.25">
      <c r="A227" t="s">
        <v>293</v>
      </c>
      <c r="B227" t="s">
        <v>294</v>
      </c>
      <c r="C227" t="s">
        <v>294</v>
      </c>
    </row>
    <row r="228" spans="1:3" x14ac:dyDescent="0.25">
      <c r="A228" t="s">
        <v>186</v>
      </c>
      <c r="B228" t="s">
        <v>188</v>
      </c>
      <c r="C228" t="s">
        <v>188</v>
      </c>
    </row>
    <row r="229" spans="1:3" x14ac:dyDescent="0.25">
      <c r="A229" t="s">
        <v>124</v>
      </c>
      <c r="B229" t="s">
        <v>128</v>
      </c>
      <c r="C229" t="s">
        <v>128</v>
      </c>
    </row>
    <row r="230" spans="1:3" x14ac:dyDescent="0.25">
      <c r="A230" t="s">
        <v>125</v>
      </c>
      <c r="B230" t="s">
        <v>35</v>
      </c>
      <c r="C230" t="s">
        <v>35</v>
      </c>
    </row>
    <row r="231" spans="1:3" x14ac:dyDescent="0.25">
      <c r="A231" t="s">
        <v>244</v>
      </c>
      <c r="B231" t="s">
        <v>36</v>
      </c>
      <c r="C231" t="s">
        <v>36</v>
      </c>
    </row>
    <row r="232" spans="1:3" x14ac:dyDescent="0.25">
      <c r="A232" t="s">
        <v>341</v>
      </c>
      <c r="B232" t="s">
        <v>247</v>
      </c>
      <c r="C232" t="s">
        <v>247</v>
      </c>
    </row>
    <row r="233" spans="1:3" x14ac:dyDescent="0.25">
      <c r="A233" t="s">
        <v>34</v>
      </c>
      <c r="B233" t="s">
        <v>37</v>
      </c>
      <c r="C233" t="s">
        <v>37</v>
      </c>
    </row>
    <row r="234" spans="1:3" x14ac:dyDescent="0.25">
      <c r="A234" t="s">
        <v>245</v>
      </c>
      <c r="B234" t="s">
        <v>189</v>
      </c>
      <c r="C234" t="s">
        <v>189</v>
      </c>
    </row>
    <row r="235" spans="1:3" x14ac:dyDescent="0.25">
      <c r="A235" t="s">
        <v>127</v>
      </c>
      <c r="B235" t="s">
        <v>190</v>
      </c>
      <c r="C235" t="s">
        <v>190</v>
      </c>
    </row>
    <row r="236" spans="1:3" x14ac:dyDescent="0.25">
      <c r="A236" t="s">
        <v>246</v>
      </c>
      <c r="B236" t="s">
        <v>129</v>
      </c>
      <c r="C236" t="s">
        <v>129</v>
      </c>
    </row>
    <row r="237" spans="1:3" x14ac:dyDescent="0.25">
      <c r="A237" t="s">
        <v>187</v>
      </c>
      <c r="B237" t="s">
        <v>39</v>
      </c>
      <c r="C237" t="s">
        <v>39</v>
      </c>
    </row>
    <row r="238" spans="1:3" x14ac:dyDescent="0.25">
      <c r="A238" t="s">
        <v>294</v>
      </c>
      <c r="B238" t="s">
        <v>38</v>
      </c>
      <c r="C238" t="s">
        <v>38</v>
      </c>
    </row>
    <row r="239" spans="1:3" x14ac:dyDescent="0.25">
      <c r="A239" t="s">
        <v>188</v>
      </c>
      <c r="B239" t="s">
        <v>855</v>
      </c>
      <c r="C239" t="s">
        <v>855</v>
      </c>
    </row>
    <row r="240" spans="1:3" x14ac:dyDescent="0.25">
      <c r="A240" t="s">
        <v>128</v>
      </c>
      <c r="B240" t="s">
        <v>219</v>
      </c>
      <c r="C240" t="s">
        <v>219</v>
      </c>
    </row>
    <row r="241" spans="1:3" x14ac:dyDescent="0.25">
      <c r="A241" t="s">
        <v>35</v>
      </c>
      <c r="B241" t="s">
        <v>295</v>
      </c>
      <c r="C241" t="s">
        <v>295</v>
      </c>
    </row>
    <row r="242" spans="1:3" x14ac:dyDescent="0.25">
      <c r="A242" t="s">
        <v>36</v>
      </c>
      <c r="B242" t="s">
        <v>296</v>
      </c>
      <c r="C242" t="s">
        <v>296</v>
      </c>
    </row>
    <row r="243" spans="1:3" x14ac:dyDescent="0.25">
      <c r="A243" t="s">
        <v>247</v>
      </c>
      <c r="B243" t="s">
        <v>297</v>
      </c>
      <c r="C243" t="s">
        <v>297</v>
      </c>
    </row>
    <row r="244" spans="1:3" x14ac:dyDescent="0.25">
      <c r="A244" t="s">
        <v>37</v>
      </c>
      <c r="B244" t="s">
        <v>856</v>
      </c>
      <c r="C244" t="s">
        <v>856</v>
      </c>
    </row>
    <row r="245" spans="1:3" x14ac:dyDescent="0.25">
      <c r="A245" t="s">
        <v>189</v>
      </c>
      <c r="B245" t="s">
        <v>248</v>
      </c>
      <c r="C245" t="s">
        <v>248</v>
      </c>
    </row>
    <row r="246" spans="1:3" x14ac:dyDescent="0.25">
      <c r="A246" t="s">
        <v>190</v>
      </c>
      <c r="B246" t="s">
        <v>191</v>
      </c>
      <c r="C246" t="s">
        <v>191</v>
      </c>
    </row>
    <row r="247" spans="1:3" x14ac:dyDescent="0.25">
      <c r="A247" t="s">
        <v>129</v>
      </c>
      <c r="B247" t="s">
        <v>299</v>
      </c>
      <c r="C247" t="s">
        <v>40</v>
      </c>
    </row>
    <row r="248" spans="1:3" x14ac:dyDescent="0.25">
      <c r="A248" t="s">
        <v>39</v>
      </c>
      <c r="B248" t="s">
        <v>40</v>
      </c>
      <c r="C248" t="s">
        <v>192</v>
      </c>
    </row>
    <row r="249" spans="1:3" x14ac:dyDescent="0.25">
      <c r="A249" t="s">
        <v>38</v>
      </c>
      <c r="B249" t="s">
        <v>192</v>
      </c>
      <c r="C249" t="s">
        <v>130</v>
      </c>
    </row>
    <row r="250" spans="1:3" x14ac:dyDescent="0.25">
      <c r="A250" t="s">
        <v>855</v>
      </c>
      <c r="B250" t="s">
        <v>130</v>
      </c>
      <c r="C250" t="s">
        <v>131</v>
      </c>
    </row>
    <row r="251" spans="1:3" x14ac:dyDescent="0.25">
      <c r="A251" t="s">
        <v>219</v>
      </c>
      <c r="B251" t="s">
        <v>131</v>
      </c>
      <c r="C251" t="s">
        <v>300</v>
      </c>
    </row>
    <row r="252" spans="1:3" x14ac:dyDescent="0.25">
      <c r="A252" t="s">
        <v>295</v>
      </c>
      <c r="B252" t="s">
        <v>300</v>
      </c>
      <c r="C252" t="s">
        <v>301</v>
      </c>
    </row>
    <row r="253" spans="1:3" x14ac:dyDescent="0.25">
      <c r="A253" t="s">
        <v>296</v>
      </c>
      <c r="B253" t="s">
        <v>301</v>
      </c>
      <c r="C253" t="s">
        <v>302</v>
      </c>
    </row>
    <row r="254" spans="1:3" x14ac:dyDescent="0.25">
      <c r="A254" t="s">
        <v>297</v>
      </c>
      <c r="B254" t="s">
        <v>302</v>
      </c>
      <c r="C254" t="s">
        <v>193</v>
      </c>
    </row>
    <row r="255" spans="1:3" x14ac:dyDescent="0.25">
      <c r="A255" t="s">
        <v>856</v>
      </c>
      <c r="B255" t="s">
        <v>193</v>
      </c>
      <c r="C255" t="s">
        <v>41</v>
      </c>
    </row>
    <row r="256" spans="1:3" x14ac:dyDescent="0.25">
      <c r="A256" t="s">
        <v>248</v>
      </c>
      <c r="B256" t="s">
        <v>41</v>
      </c>
      <c r="C256" t="s">
        <v>132</v>
      </c>
    </row>
    <row r="257" spans="1:3" x14ac:dyDescent="0.25">
      <c r="A257" s="17" t="s">
        <v>298</v>
      </c>
      <c r="B257" t="s">
        <v>306</v>
      </c>
      <c r="C257" t="s">
        <v>133</v>
      </c>
    </row>
    <row r="258" spans="1:3" x14ac:dyDescent="0.25">
      <c r="A258" t="s">
        <v>191</v>
      </c>
      <c r="B258" t="s">
        <v>132</v>
      </c>
    </row>
    <row r="259" spans="1:3" x14ac:dyDescent="0.25">
      <c r="A259" t="s">
        <v>299</v>
      </c>
      <c r="B259" t="s">
        <v>133</v>
      </c>
    </row>
    <row r="260" spans="1:3" x14ac:dyDescent="0.25">
      <c r="A260" t="s">
        <v>40</v>
      </c>
    </row>
    <row r="261" spans="1:3" x14ac:dyDescent="0.25">
      <c r="A261" t="s">
        <v>192</v>
      </c>
    </row>
    <row r="262" spans="1:3" x14ac:dyDescent="0.25">
      <c r="A262" t="s">
        <v>130</v>
      </c>
    </row>
    <row r="263" spans="1:3" x14ac:dyDescent="0.25">
      <c r="A263" t="s">
        <v>131</v>
      </c>
    </row>
    <row r="264" spans="1:3" x14ac:dyDescent="0.25">
      <c r="A264" t="s">
        <v>300</v>
      </c>
    </row>
    <row r="265" spans="1:3" x14ac:dyDescent="0.25">
      <c r="A265" t="s">
        <v>301</v>
      </c>
    </row>
    <row r="266" spans="1:3" x14ac:dyDescent="0.25">
      <c r="A266" t="s">
        <v>302</v>
      </c>
    </row>
    <row r="267" spans="1:3" x14ac:dyDescent="0.25">
      <c r="A267" t="s">
        <v>193</v>
      </c>
    </row>
    <row r="268" spans="1:3" x14ac:dyDescent="0.25">
      <c r="A268" t="s">
        <v>41</v>
      </c>
    </row>
    <row r="269" spans="1:3" x14ac:dyDescent="0.25">
      <c r="A269" t="s">
        <v>132</v>
      </c>
    </row>
    <row r="270" spans="1:3" x14ac:dyDescent="0.25">
      <c r="A270" t="s">
        <v>133</v>
      </c>
    </row>
  </sheetData>
  <sheetProtection password="DC0E" sheet="1" objects="1" scenarios="1"/>
  <mergeCells count="1">
    <mergeCell ref="E2:R2"/>
  </mergeCells>
  <conditionalFormatting sqref="A4:A270">
    <cfRule type="duplicateValues" dxfId="53" priority="21"/>
  </conditionalFormatting>
  <conditionalFormatting sqref="B134">
    <cfRule type="duplicateValues" dxfId="52" priority="2"/>
  </conditionalFormatting>
  <conditionalFormatting sqref="C134">
    <cfRule type="duplicateValues" dxfId="5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421"/>
  <sheetViews>
    <sheetView tabSelected="1" view="pageLayout" zoomScale="90" zoomScaleNormal="100" zoomScalePageLayoutView="90" workbookViewId="0">
      <selection sqref="A1:J1"/>
    </sheetView>
  </sheetViews>
  <sheetFormatPr defaultColWidth="0" defaultRowHeight="14.25" zeroHeight="1" x14ac:dyDescent="0.2"/>
  <cols>
    <col min="1" max="3" width="9.28515625" style="4" customWidth="1"/>
    <col min="4" max="4" width="9.42578125" style="4" customWidth="1"/>
    <col min="5" max="20" width="9.28515625" style="4" customWidth="1"/>
    <col min="21" max="33" width="0" style="4" hidden="1" customWidth="1"/>
    <col min="34" max="16384" width="9.140625" style="4" hidden="1"/>
  </cols>
  <sheetData>
    <row r="1" spans="1:33" ht="15.75" customHeight="1" x14ac:dyDescent="0.2">
      <c r="A1" s="603" t="s">
        <v>878</v>
      </c>
      <c r="B1" s="603"/>
      <c r="C1" s="603"/>
      <c r="D1" s="603"/>
      <c r="E1" s="603"/>
      <c r="F1" s="603"/>
      <c r="G1" s="603"/>
      <c r="H1" s="603"/>
      <c r="I1" s="603"/>
      <c r="J1" s="603"/>
      <c r="K1" s="189"/>
      <c r="L1" s="189"/>
      <c r="M1" s="189"/>
      <c r="N1" s="189"/>
      <c r="O1" s="189"/>
      <c r="P1" s="189"/>
      <c r="Q1" s="189"/>
      <c r="R1" s="189"/>
      <c r="S1" s="189"/>
      <c r="T1" s="198"/>
      <c r="U1" s="160"/>
      <c r="V1" s="161"/>
      <c r="W1" s="161"/>
      <c r="X1" s="160"/>
      <c r="Y1" s="160"/>
      <c r="Z1" s="160"/>
      <c r="AA1" s="160"/>
      <c r="AB1" s="160"/>
      <c r="AC1" s="160"/>
      <c r="AD1" s="160"/>
      <c r="AE1" s="160"/>
      <c r="AF1" s="160"/>
      <c r="AG1" s="160"/>
    </row>
    <row r="2" spans="1:33" ht="11.25" customHeight="1" x14ac:dyDescent="0.2">
      <c r="A2" s="410" t="s">
        <v>897</v>
      </c>
      <c r="B2" s="410"/>
      <c r="C2" s="410"/>
      <c r="D2" s="410"/>
      <c r="E2" s="410"/>
      <c r="F2" s="410"/>
      <c r="G2" s="410"/>
      <c r="H2" s="410"/>
      <c r="I2" s="410"/>
      <c r="J2" s="410"/>
      <c r="K2" s="189"/>
      <c r="L2" s="585" t="s">
        <v>218</v>
      </c>
      <c r="M2" s="586"/>
      <c r="N2" s="586"/>
      <c r="O2" s="586"/>
      <c r="P2" s="586"/>
      <c r="Q2" s="586"/>
      <c r="R2" s="586"/>
      <c r="S2" s="586"/>
      <c r="T2" s="199"/>
      <c r="U2" s="160"/>
      <c r="V2" s="162"/>
      <c r="W2" s="163"/>
      <c r="X2" s="162"/>
      <c r="Y2" s="162"/>
      <c r="Z2" s="162"/>
      <c r="AA2" s="162"/>
      <c r="AB2" s="160"/>
      <c r="AC2" s="160"/>
      <c r="AD2" s="160"/>
      <c r="AE2" s="160"/>
      <c r="AF2" s="160"/>
      <c r="AG2" s="160"/>
    </row>
    <row r="3" spans="1:33" ht="12" customHeight="1" x14ac:dyDescent="0.2">
      <c r="A3" s="410"/>
      <c r="B3" s="410"/>
      <c r="C3" s="410"/>
      <c r="D3" s="410"/>
      <c r="E3" s="410"/>
      <c r="F3" s="410"/>
      <c r="G3" s="410"/>
      <c r="H3" s="410"/>
      <c r="I3" s="410"/>
      <c r="J3" s="410"/>
      <c r="K3" s="189"/>
      <c r="L3" s="189"/>
      <c r="M3" s="189"/>
      <c r="N3" s="189"/>
      <c r="O3" s="189"/>
      <c r="P3" s="189"/>
      <c r="Q3" s="189"/>
      <c r="R3" s="189"/>
      <c r="S3" s="189"/>
      <c r="T3" s="189"/>
      <c r="U3" s="160"/>
      <c r="V3" s="162"/>
      <c r="W3" s="163"/>
      <c r="X3" s="162"/>
      <c r="Y3" s="162"/>
      <c r="Z3" s="162"/>
      <c r="AA3" s="162"/>
      <c r="AB3" s="160"/>
      <c r="AC3" s="160"/>
      <c r="AD3" s="160"/>
      <c r="AE3" s="160"/>
      <c r="AF3" s="160"/>
      <c r="AG3" s="160"/>
    </row>
    <row r="4" spans="1:33" ht="11.25" customHeight="1" x14ac:dyDescent="0.2">
      <c r="A4" s="410"/>
      <c r="B4" s="410"/>
      <c r="C4" s="410"/>
      <c r="D4" s="410"/>
      <c r="E4" s="410"/>
      <c r="F4" s="410"/>
      <c r="G4" s="410"/>
      <c r="H4" s="410"/>
      <c r="I4" s="410"/>
      <c r="J4" s="410"/>
      <c r="K4" s="189"/>
      <c r="L4" s="189"/>
      <c r="M4" s="189"/>
      <c r="N4" s="189"/>
      <c r="O4" s="189"/>
      <c r="P4" s="189"/>
      <c r="Q4" s="189"/>
      <c r="R4" s="189"/>
      <c r="S4" s="202"/>
      <c r="T4" s="203" t="str">
        <f>$J$385</f>
        <v>Version 1.10</v>
      </c>
      <c r="U4" s="160"/>
      <c r="V4" s="162"/>
      <c r="W4" s="162"/>
      <c r="X4" s="162"/>
      <c r="Y4" s="162"/>
      <c r="Z4" s="162"/>
      <c r="AA4" s="162"/>
      <c r="AB4" s="160"/>
      <c r="AC4" s="160"/>
      <c r="AD4" s="160"/>
      <c r="AE4" s="160"/>
      <c r="AF4" s="160"/>
      <c r="AG4" s="160"/>
    </row>
    <row r="5" spans="1:33" ht="15" customHeight="1" x14ac:dyDescent="0.2">
      <c r="A5" s="410" t="s">
        <v>898</v>
      </c>
      <c r="B5" s="410"/>
      <c r="C5" s="410"/>
      <c r="D5" s="410"/>
      <c r="E5" s="410"/>
      <c r="F5" s="410"/>
      <c r="G5" s="410"/>
      <c r="H5" s="410"/>
      <c r="I5" s="410"/>
      <c r="J5" s="410"/>
      <c r="K5" s="189"/>
      <c r="L5" s="189"/>
      <c r="M5" s="189"/>
      <c r="N5" s="189"/>
      <c r="O5" s="189"/>
      <c r="P5" s="189"/>
      <c r="Q5" s="189"/>
      <c r="R5" s="189"/>
      <c r="S5" s="588">
        <f>$I$386</f>
        <v>45422</v>
      </c>
      <c r="T5" s="588"/>
      <c r="U5" s="160"/>
      <c r="V5" s="162"/>
      <c r="W5" s="162"/>
      <c r="X5" s="162"/>
      <c r="Y5" s="162"/>
      <c r="Z5" s="162"/>
      <c r="AA5" s="162"/>
      <c r="AB5" s="160"/>
      <c r="AC5" s="160"/>
      <c r="AD5" s="160"/>
      <c r="AE5" s="160"/>
      <c r="AF5" s="160"/>
      <c r="AG5" s="160"/>
    </row>
    <row r="6" spans="1:33" ht="14.25" customHeight="1" x14ac:dyDescent="0.2">
      <c r="A6" s="410"/>
      <c r="B6" s="410"/>
      <c r="C6" s="410"/>
      <c r="D6" s="410"/>
      <c r="E6" s="410"/>
      <c r="F6" s="410"/>
      <c r="G6" s="410"/>
      <c r="H6" s="410"/>
      <c r="I6" s="410"/>
      <c r="J6" s="410"/>
      <c r="K6" s="189"/>
      <c r="L6" s="189"/>
      <c r="M6" s="189"/>
      <c r="N6" s="189"/>
      <c r="O6" s="189"/>
      <c r="P6" s="189"/>
      <c r="Q6" s="189"/>
      <c r="R6" s="189"/>
      <c r="S6" s="189"/>
      <c r="T6" s="189"/>
      <c r="U6" s="160"/>
      <c r="V6" s="162"/>
      <c r="W6" s="162"/>
      <c r="X6" s="162"/>
      <c r="Y6" s="162"/>
      <c r="Z6" s="162"/>
      <c r="AA6" s="162"/>
      <c r="AB6" s="160"/>
      <c r="AC6" s="160"/>
      <c r="AD6" s="160"/>
      <c r="AE6" s="160"/>
      <c r="AF6" s="160"/>
      <c r="AG6" s="160"/>
    </row>
    <row r="7" spans="1:33" ht="15" customHeight="1" x14ac:dyDescent="0.2">
      <c r="A7" s="444" t="str">
        <f ca="1">IFERROR(IF(DATEDIF($I$386,TODAY(),"M")&gt;9,"PLEASE DOWNLOAD CURRENT VERSION: ",""),"")</f>
        <v/>
      </c>
      <c r="B7" s="444"/>
      <c r="C7" s="444"/>
      <c r="D7" s="444"/>
      <c r="E7" s="444"/>
      <c r="F7" s="445" t="str">
        <f ca="1">IF($A$7&lt;&gt;"",HYPERLINK("http://www.admin.ox.ac.uk/personnel/permits/forms/","www.admin.ox.ac.uk/personnel/permits/forms/"),"")</f>
        <v/>
      </c>
      <c r="G7" s="445"/>
      <c r="H7" s="445"/>
      <c r="I7" s="445"/>
      <c r="J7" s="445"/>
      <c r="K7" s="189"/>
      <c r="L7" s="189"/>
      <c r="M7" s="189"/>
      <c r="N7" s="189"/>
      <c r="O7" s="189"/>
      <c r="P7" s="189"/>
      <c r="Q7" s="189"/>
      <c r="R7" s="189"/>
      <c r="S7" s="189"/>
      <c r="T7" s="189"/>
      <c r="U7" s="160"/>
      <c r="V7" s="164"/>
      <c r="W7" s="162"/>
      <c r="X7" s="162"/>
      <c r="Y7" s="162"/>
      <c r="Z7" s="162"/>
      <c r="AA7" s="162"/>
      <c r="AB7" s="160"/>
      <c r="AC7" s="160"/>
      <c r="AD7" s="160"/>
      <c r="AE7" s="160"/>
      <c r="AF7" s="160"/>
      <c r="AG7" s="160"/>
    </row>
    <row r="8" spans="1:33" ht="15" customHeight="1" x14ac:dyDescent="0.2">
      <c r="A8" s="9" t="s">
        <v>1</v>
      </c>
      <c r="B8" s="10"/>
      <c r="C8" s="10"/>
      <c r="D8" s="10"/>
      <c r="E8" s="10"/>
      <c r="F8" s="10"/>
      <c r="G8" s="10"/>
      <c r="H8" s="10"/>
      <c r="I8" s="10"/>
      <c r="J8" s="10"/>
      <c r="K8" s="189"/>
      <c r="L8" s="189"/>
      <c r="M8" s="189"/>
      <c r="N8" s="189"/>
      <c r="O8" s="189"/>
      <c r="P8" s="189"/>
      <c r="Q8" s="189"/>
      <c r="R8" s="189"/>
      <c r="S8" s="189"/>
      <c r="T8" s="189"/>
      <c r="U8" s="160"/>
      <c r="V8" s="546"/>
      <c r="W8" s="546"/>
      <c r="X8" s="546"/>
      <c r="Y8" s="546"/>
      <c r="Z8" s="546"/>
      <c r="AA8" s="546"/>
      <c r="AB8" s="546"/>
      <c r="AC8" s="546"/>
      <c r="AD8" s="160"/>
      <c r="AE8" s="160"/>
      <c r="AF8" s="160"/>
      <c r="AG8" s="160"/>
    </row>
    <row r="9" spans="1:33" ht="15" x14ac:dyDescent="0.25">
      <c r="A9" s="589" t="str">
        <f>HYPERLINK("mailto:" &amp; $E$381 &amp; "?subject=Skilled Worker CoS extension application - " &amp; PROPER($I$158) &amp; " " &amp; PROPER($E$160) &amp; " " &amp; UPPER($E$159) &amp; "&amp;body=Please find attached a Skilled Worker CoS extension application for " &amp; PROPER($I$158) &amp; " " &amp; PROPER($E$160) &amp; " " &amp; UPPER($E$159),$E$381)</f>
        <v>angelina.pelova@admin.ox.ac.uk</v>
      </c>
      <c r="B9" s="589"/>
      <c r="C9" s="589"/>
      <c r="D9" s="589"/>
      <c r="E9" s="589"/>
      <c r="F9" s="589" t="str">
        <f>HYPERLINK("mailto:" &amp; $E$382 &amp; "?subject=Skilled Worker CoS extension application - " &amp; PROPER($I$158) &amp; " " &amp; PROPER($E$160) &amp; " " &amp; UPPER($E$159) &amp; "&amp;body=Please find attached a Skilled Worker CoS extension application for " &amp; PROPER($I$158) &amp; " " &amp; PROPER($E$160) &amp; " " &amp; UPPER($E$159),$E$382)</f>
        <v>paul.deeble@admin.ox.ac.uk</v>
      </c>
      <c r="G9" s="589"/>
      <c r="H9" s="589"/>
      <c r="I9" s="589"/>
      <c r="J9" s="589"/>
      <c r="K9" s="189"/>
      <c r="L9" s="189"/>
      <c r="M9" s="189"/>
      <c r="N9" s="189"/>
      <c r="O9" s="189"/>
      <c r="P9" s="189"/>
      <c r="Q9" s="189"/>
      <c r="R9" s="189"/>
      <c r="S9" s="189"/>
      <c r="T9" s="189"/>
      <c r="U9" s="160"/>
      <c r="V9" s="546"/>
      <c r="W9" s="546"/>
      <c r="X9" s="546"/>
      <c r="Y9" s="546"/>
      <c r="Z9" s="546"/>
      <c r="AA9" s="546"/>
      <c r="AB9" s="546"/>
      <c r="AC9" s="546"/>
      <c r="AD9" s="160"/>
      <c r="AE9" s="160"/>
      <c r="AF9" s="160"/>
      <c r="AG9" s="160"/>
    </row>
    <row r="10" spans="1:33" s="7" customFormat="1" x14ac:dyDescent="0.2">
      <c r="A10" s="590" t="s">
        <v>872</v>
      </c>
      <c r="B10" s="590"/>
      <c r="C10" s="590"/>
      <c r="D10" s="590"/>
      <c r="E10" s="590"/>
      <c r="F10" s="590"/>
      <c r="G10" s="590"/>
      <c r="H10" s="590"/>
      <c r="I10" s="590"/>
      <c r="J10" s="590"/>
      <c r="K10" s="190"/>
      <c r="L10" s="190"/>
      <c r="M10" s="190"/>
      <c r="N10" s="190"/>
      <c r="O10" s="190"/>
      <c r="P10" s="190"/>
      <c r="Q10" s="190"/>
      <c r="R10" s="190"/>
      <c r="S10" s="190"/>
      <c r="T10" s="190"/>
      <c r="U10" s="165"/>
      <c r="V10" s="546"/>
      <c r="W10" s="546"/>
      <c r="X10" s="546"/>
      <c r="Y10" s="546"/>
      <c r="Z10" s="546"/>
      <c r="AA10" s="546"/>
      <c r="AB10" s="546"/>
      <c r="AC10" s="546"/>
      <c r="AD10" s="165"/>
      <c r="AE10" s="165"/>
      <c r="AF10" s="165"/>
      <c r="AG10" s="165"/>
    </row>
    <row r="11" spans="1:33" ht="15" customHeight="1" x14ac:dyDescent="0.25">
      <c r="A11" s="589" t="str">
        <f>HYPERLINK("mailto:" &amp; $E$384 &amp; "?subject=Skilled Worker CoS extension application - " &amp; PROPER($I$158) &amp; " " &amp; PROPER($E$160) &amp; " " &amp; UPPER($E$159) &amp; "&amp;body=Please find attached a Skilled Worker CoS extension application for " &amp; PROPER($I$158) &amp; " " &amp; PROPER($E$160) &amp; " " &amp; UPPER($E$159),$E$384)</f>
        <v>lyn.davis@admin.ox.ac.uk</v>
      </c>
      <c r="B11" s="589"/>
      <c r="C11" s="589"/>
      <c r="D11" s="589"/>
      <c r="E11" s="589"/>
      <c r="F11" s="589" t="str">
        <f>HYPERLINK("mailto:" &amp; $E$385 &amp; "?subject=Skilled Worker CoS extension application - " &amp; PROPER($I$158) &amp; " " &amp; PROPER($E$160) &amp; " " &amp; UPPER($E$159) &amp; "&amp;body=Please find attached a Skilled Worker CoS extension application for " &amp; PROPER($I$158) &amp; " " &amp; PROPER($E$160) &amp; " " &amp; UPPER($E$159),$E$385)</f>
        <v>richard.birt@admin.ox.ac.uk</v>
      </c>
      <c r="G11" s="589"/>
      <c r="H11" s="589"/>
      <c r="I11" s="589"/>
      <c r="J11" s="589"/>
      <c r="K11" s="189"/>
      <c r="L11" s="189"/>
      <c r="M11" s="189"/>
      <c r="N11" s="189"/>
      <c r="O11" s="189"/>
      <c r="P11" s="189"/>
      <c r="Q11" s="189"/>
      <c r="R11" s="189"/>
      <c r="S11" s="189"/>
      <c r="T11" s="189"/>
      <c r="U11" s="160"/>
      <c r="V11" s="166"/>
      <c r="W11" s="166"/>
      <c r="X11" s="166"/>
      <c r="Y11" s="166"/>
      <c r="Z11" s="166"/>
      <c r="AA11" s="166"/>
      <c r="AB11" s="166"/>
      <c r="AC11" s="166"/>
      <c r="AD11" s="166"/>
      <c r="AE11" s="160"/>
      <c r="AF11" s="160"/>
      <c r="AG11" s="160"/>
    </row>
    <row r="12" spans="1:33" ht="15.75" customHeight="1" x14ac:dyDescent="0.2">
      <c r="A12" s="590" t="s">
        <v>873</v>
      </c>
      <c r="B12" s="590"/>
      <c r="C12" s="590"/>
      <c r="D12" s="590"/>
      <c r="E12" s="590"/>
      <c r="F12" s="590"/>
      <c r="G12" s="590"/>
      <c r="H12" s="590"/>
      <c r="I12" s="590"/>
      <c r="J12" s="590"/>
      <c r="K12" s="189"/>
      <c r="L12" s="189"/>
      <c r="M12" s="189"/>
      <c r="N12" s="189"/>
      <c r="O12" s="189"/>
      <c r="P12" s="189"/>
      <c r="Q12" s="189"/>
      <c r="R12" s="189"/>
      <c r="S12" s="189"/>
      <c r="T12" s="189"/>
      <c r="U12" s="160"/>
      <c r="V12" s="166"/>
      <c r="W12" s="166"/>
      <c r="X12" s="166"/>
      <c r="Y12" s="166"/>
      <c r="Z12" s="166"/>
      <c r="AA12" s="166"/>
      <c r="AB12" s="166"/>
      <c r="AC12" s="166"/>
      <c r="AD12" s="166"/>
      <c r="AE12" s="160"/>
      <c r="AF12" s="160"/>
      <c r="AG12" s="160"/>
    </row>
    <row r="13" spans="1:33" ht="12" customHeight="1" x14ac:dyDescent="0.2">
      <c r="A13" s="547" t="s">
        <v>0</v>
      </c>
      <c r="B13" s="547"/>
      <c r="C13" s="547"/>
      <c r="D13" s="547"/>
      <c r="E13" s="547"/>
      <c r="F13" s="547"/>
      <c r="G13" s="547"/>
      <c r="H13" s="547"/>
      <c r="I13" s="547"/>
      <c r="J13" s="547"/>
      <c r="K13" s="189"/>
      <c r="L13" s="189"/>
      <c r="M13" s="189"/>
      <c r="N13" s="189"/>
      <c r="O13" s="189"/>
      <c r="P13" s="189"/>
      <c r="Q13" s="189"/>
      <c r="R13" s="189"/>
      <c r="S13" s="189"/>
      <c r="T13" s="189"/>
      <c r="U13" s="160"/>
      <c r="V13" s="162"/>
      <c r="W13" s="162"/>
      <c r="X13" s="162"/>
      <c r="Y13" s="162"/>
      <c r="Z13" s="162"/>
      <c r="AA13" s="162"/>
      <c r="AB13" s="160"/>
      <c r="AC13" s="160"/>
      <c r="AD13" s="166"/>
      <c r="AE13" s="160"/>
      <c r="AF13" s="160"/>
      <c r="AG13" s="160"/>
    </row>
    <row r="14" spans="1:33" ht="14.25" customHeight="1" x14ac:dyDescent="0.2">
      <c r="A14" s="547"/>
      <c r="B14" s="547"/>
      <c r="C14" s="547"/>
      <c r="D14" s="547"/>
      <c r="E14" s="547"/>
      <c r="F14" s="547"/>
      <c r="G14" s="547"/>
      <c r="H14" s="547"/>
      <c r="I14" s="547"/>
      <c r="J14" s="547"/>
      <c r="K14" s="189"/>
      <c r="L14" s="189"/>
      <c r="M14" s="189"/>
      <c r="N14" s="189"/>
      <c r="O14" s="189"/>
      <c r="P14" s="189"/>
      <c r="Q14" s="189"/>
      <c r="R14" s="189"/>
      <c r="S14" s="189"/>
      <c r="T14" s="189"/>
      <c r="U14" s="160"/>
      <c r="V14" s="546"/>
      <c r="W14" s="546"/>
      <c r="X14" s="546"/>
      <c r="Y14" s="546"/>
      <c r="Z14" s="546"/>
      <c r="AA14" s="546"/>
      <c r="AB14" s="546"/>
      <c r="AC14" s="546"/>
      <c r="AD14" s="160"/>
      <c r="AE14" s="160"/>
      <c r="AF14" s="160"/>
      <c r="AG14" s="160"/>
    </row>
    <row r="15" spans="1:33" x14ac:dyDescent="0.2">
      <c r="A15" s="547"/>
      <c r="B15" s="547"/>
      <c r="C15" s="547"/>
      <c r="D15" s="547"/>
      <c r="E15" s="547"/>
      <c r="F15" s="547"/>
      <c r="G15" s="547"/>
      <c r="H15" s="547"/>
      <c r="I15" s="547"/>
      <c r="J15" s="547"/>
      <c r="K15" s="189"/>
      <c r="L15" s="189"/>
      <c r="M15" s="189"/>
      <c r="N15" s="189"/>
      <c r="O15" s="189"/>
      <c r="P15" s="189"/>
      <c r="Q15" s="189"/>
      <c r="R15" s="189"/>
      <c r="S15" s="189"/>
      <c r="T15" s="189"/>
      <c r="U15" s="160"/>
      <c r="V15" s="546"/>
      <c r="W15" s="546"/>
      <c r="X15" s="546"/>
      <c r="Y15" s="546"/>
      <c r="Z15" s="546"/>
      <c r="AA15" s="546"/>
      <c r="AB15" s="546"/>
      <c r="AC15" s="546"/>
      <c r="AD15" s="160"/>
      <c r="AE15" s="160"/>
      <c r="AF15" s="160"/>
      <c r="AG15" s="160"/>
    </row>
    <row r="16" spans="1:33" ht="15" customHeight="1" x14ac:dyDescent="0.2">
      <c r="A16" s="547" t="s">
        <v>196</v>
      </c>
      <c r="B16" s="547"/>
      <c r="C16" s="547"/>
      <c r="D16" s="547"/>
      <c r="E16" s="547"/>
      <c r="F16" s="547"/>
      <c r="G16" s="547"/>
      <c r="H16" s="547"/>
      <c r="I16" s="547"/>
      <c r="J16" s="547"/>
      <c r="K16" s="189"/>
      <c r="L16" s="189"/>
      <c r="M16" s="189"/>
      <c r="N16" s="189"/>
      <c r="O16" s="189"/>
      <c r="P16" s="189"/>
      <c r="Q16" s="189"/>
      <c r="R16" s="189"/>
      <c r="S16" s="189"/>
      <c r="T16" s="189"/>
      <c r="U16" s="160"/>
      <c r="V16" s="545"/>
      <c r="W16" s="545"/>
      <c r="X16" s="545"/>
      <c r="Y16" s="545"/>
      <c r="Z16" s="162"/>
      <c r="AA16" s="162"/>
      <c r="AB16" s="160"/>
      <c r="AC16" s="160"/>
      <c r="AD16" s="166"/>
      <c r="AE16" s="160"/>
      <c r="AF16" s="160"/>
      <c r="AG16" s="160"/>
    </row>
    <row r="17" spans="1:33" x14ac:dyDescent="0.2">
      <c r="A17" s="547"/>
      <c r="B17" s="547"/>
      <c r="C17" s="547"/>
      <c r="D17" s="547"/>
      <c r="E17" s="547"/>
      <c r="F17" s="547"/>
      <c r="G17" s="547"/>
      <c r="H17" s="547"/>
      <c r="I17" s="547"/>
      <c r="J17" s="547"/>
      <c r="K17" s="189"/>
      <c r="L17" s="189"/>
      <c r="M17" s="189"/>
      <c r="N17" s="189"/>
      <c r="O17" s="189"/>
      <c r="P17" s="189"/>
      <c r="Q17" s="189"/>
      <c r="R17" s="189"/>
      <c r="S17" s="189"/>
      <c r="T17" s="189"/>
      <c r="U17" s="160"/>
      <c r="V17" s="162"/>
      <c r="W17" s="162"/>
      <c r="X17" s="162"/>
      <c r="Y17" s="162"/>
      <c r="Z17" s="162"/>
      <c r="AA17" s="162"/>
      <c r="AB17" s="160"/>
      <c r="AC17" s="160"/>
      <c r="AD17" s="166"/>
      <c r="AE17" s="160"/>
      <c r="AF17" s="160"/>
      <c r="AG17" s="160"/>
    </row>
    <row r="18" spans="1:33" ht="15.75" thickBot="1" x14ac:dyDescent="0.25">
      <c r="A18" s="1" t="s">
        <v>4</v>
      </c>
      <c r="B18" s="5"/>
      <c r="C18" s="5"/>
      <c r="D18" s="5"/>
      <c r="E18" s="5"/>
      <c r="F18" s="5"/>
      <c r="G18" s="5"/>
      <c r="H18" s="5"/>
      <c r="I18" s="5"/>
      <c r="J18" s="5"/>
      <c r="K18" s="189"/>
      <c r="L18" s="189"/>
      <c r="M18" s="189"/>
      <c r="N18" s="189"/>
      <c r="O18" s="189"/>
      <c r="P18" s="189"/>
      <c r="Q18" s="189"/>
      <c r="R18" s="189"/>
      <c r="S18" s="189"/>
      <c r="T18" s="189"/>
      <c r="U18" s="160"/>
      <c r="V18" s="546"/>
      <c r="W18" s="546"/>
      <c r="X18" s="546"/>
      <c r="Y18" s="546"/>
      <c r="Z18" s="546"/>
      <c r="AA18" s="546"/>
      <c r="AB18" s="546"/>
      <c r="AC18" s="546"/>
      <c r="AD18" s="160"/>
      <c r="AE18" s="160"/>
      <c r="AF18" s="160"/>
      <c r="AG18" s="160"/>
    </row>
    <row r="19" spans="1:33" ht="15" customHeight="1" thickBot="1" x14ac:dyDescent="0.3">
      <c r="A19" s="548" t="s">
        <v>885</v>
      </c>
      <c r="B19" s="548"/>
      <c r="C19" s="548"/>
      <c r="D19" s="548"/>
      <c r="E19" s="548"/>
      <c r="F19" s="548"/>
      <c r="G19" s="548"/>
      <c r="H19" s="548"/>
      <c r="I19" s="548"/>
      <c r="J19" s="12" t="s">
        <v>195</v>
      </c>
      <c r="K19" s="189"/>
      <c r="L19" s="189"/>
      <c r="M19" s="189"/>
      <c r="N19" s="559"/>
      <c r="O19" s="560"/>
      <c r="P19" s="560"/>
      <c r="Q19" s="560"/>
      <c r="R19" s="560"/>
      <c r="S19" s="561"/>
      <c r="T19" s="189"/>
      <c r="U19" s="160"/>
      <c r="V19" s="546"/>
      <c r="W19" s="546"/>
      <c r="X19" s="546"/>
      <c r="Y19" s="546"/>
      <c r="Z19" s="546"/>
      <c r="AA19" s="546"/>
      <c r="AB19" s="546"/>
      <c r="AC19" s="546"/>
      <c r="AD19" s="166"/>
      <c r="AE19" s="160"/>
      <c r="AF19" s="160"/>
      <c r="AG19" s="160"/>
    </row>
    <row r="20" spans="1:33" ht="14.25" customHeight="1" x14ac:dyDescent="0.2">
      <c r="A20" s="591" t="s">
        <v>1017</v>
      </c>
      <c r="B20" s="591"/>
      <c r="C20" s="591"/>
      <c r="D20" s="591"/>
      <c r="E20" s="591"/>
      <c r="F20" s="591"/>
      <c r="G20" s="591"/>
      <c r="H20" s="591"/>
      <c r="I20" s="591"/>
      <c r="J20" s="591"/>
      <c r="K20" s="189"/>
      <c r="L20" s="189"/>
      <c r="M20" s="189"/>
      <c r="N20" s="562"/>
      <c r="O20" s="563"/>
      <c r="P20" s="563"/>
      <c r="Q20" s="563"/>
      <c r="R20" s="563"/>
      <c r="S20" s="564"/>
      <c r="T20" s="189"/>
      <c r="U20" s="160"/>
      <c r="V20" s="162"/>
      <c r="W20" s="162"/>
      <c r="X20" s="162"/>
      <c r="Y20" s="162"/>
      <c r="Z20" s="162"/>
      <c r="AA20" s="162"/>
      <c r="AB20" s="160"/>
      <c r="AC20" s="160"/>
      <c r="AD20" s="166"/>
      <c r="AE20" s="160"/>
      <c r="AF20" s="160"/>
      <c r="AG20" s="160"/>
    </row>
    <row r="21" spans="1:33" x14ac:dyDescent="0.2">
      <c r="A21" s="591"/>
      <c r="B21" s="591"/>
      <c r="C21" s="591"/>
      <c r="D21" s="591"/>
      <c r="E21" s="591"/>
      <c r="F21" s="591"/>
      <c r="G21" s="591"/>
      <c r="H21" s="591"/>
      <c r="I21" s="591"/>
      <c r="J21" s="591"/>
      <c r="K21" s="189"/>
      <c r="L21" s="189"/>
      <c r="M21" s="189"/>
      <c r="N21" s="565"/>
      <c r="O21" s="566"/>
      <c r="P21" s="566"/>
      <c r="Q21" s="566"/>
      <c r="R21" s="566"/>
      <c r="S21" s="567"/>
      <c r="T21" s="189"/>
      <c r="U21" s="160"/>
      <c r="V21" s="164"/>
      <c r="W21" s="162"/>
      <c r="X21" s="162"/>
      <c r="Y21" s="162"/>
      <c r="Z21" s="162"/>
      <c r="AA21" s="162"/>
      <c r="AB21" s="160"/>
      <c r="AC21" s="160"/>
      <c r="AD21" s="166"/>
      <c r="AE21" s="160"/>
      <c r="AF21" s="160"/>
      <c r="AG21" s="160"/>
    </row>
    <row r="22" spans="1:33" ht="21" customHeight="1" thickBot="1" x14ac:dyDescent="0.25">
      <c r="A22" s="591"/>
      <c r="B22" s="591"/>
      <c r="C22" s="591"/>
      <c r="D22" s="591"/>
      <c r="E22" s="591"/>
      <c r="F22" s="591"/>
      <c r="G22" s="591"/>
      <c r="H22" s="591"/>
      <c r="I22" s="591"/>
      <c r="J22" s="591"/>
      <c r="K22" s="189"/>
      <c r="L22" s="189"/>
      <c r="M22" s="189"/>
      <c r="N22" s="189"/>
      <c r="O22" s="189"/>
      <c r="P22" s="189"/>
      <c r="Q22" s="189"/>
      <c r="R22" s="189"/>
      <c r="S22" s="189"/>
      <c r="T22" s="189"/>
      <c r="U22" s="160"/>
      <c r="V22" s="162"/>
      <c r="W22" s="162"/>
      <c r="X22" s="162"/>
      <c r="Y22" s="162"/>
      <c r="Z22" s="162"/>
      <c r="AA22" s="162"/>
      <c r="AB22" s="160"/>
      <c r="AC22" s="160"/>
      <c r="AD22" s="160"/>
      <c r="AE22" s="160"/>
      <c r="AF22" s="160"/>
      <c r="AG22" s="160"/>
    </row>
    <row r="23" spans="1:33" ht="15" thickBot="1" x14ac:dyDescent="0.25">
      <c r="A23" s="558" t="s">
        <v>886</v>
      </c>
      <c r="B23" s="558"/>
      <c r="C23" s="558"/>
      <c r="D23" s="558"/>
      <c r="E23" s="558"/>
      <c r="F23" s="558"/>
      <c r="G23" s="558"/>
      <c r="H23" s="558"/>
      <c r="I23" s="555"/>
      <c r="J23" s="556"/>
      <c r="K23" s="189"/>
      <c r="L23" s="189"/>
      <c r="M23" s="189"/>
      <c r="N23" s="559"/>
      <c r="O23" s="560"/>
      <c r="P23" s="560"/>
      <c r="Q23" s="560"/>
      <c r="R23" s="560"/>
      <c r="S23" s="561"/>
      <c r="T23" s="189"/>
      <c r="U23" s="160"/>
      <c r="V23" s="554"/>
      <c r="W23" s="554"/>
      <c r="X23" s="167"/>
      <c r="Y23" s="160"/>
      <c r="Z23" s="160"/>
      <c r="AA23" s="160"/>
      <c r="AB23" s="160"/>
      <c r="AC23" s="160"/>
      <c r="AD23" s="160"/>
      <c r="AE23" s="160"/>
      <c r="AF23" s="160"/>
      <c r="AG23" s="160"/>
    </row>
    <row r="24" spans="1:33" ht="15.75" customHeight="1" thickBot="1" x14ac:dyDescent="0.25">
      <c r="A24" s="11"/>
      <c r="B24" s="593" t="str">
        <f>IFERROR(IF($I$23&lt;&gt;"","NOTE: This applicant will have completed five years for ILR on "&amp;TEXT(DATE(YEAR($I$23)+5,MONTH($I$23),DAY($I$23)-1),"dd mmmm yyyy"),""),"DATE ENTRY ERROR!")</f>
        <v/>
      </c>
      <c r="C24" s="593"/>
      <c r="D24" s="593"/>
      <c r="E24" s="593"/>
      <c r="F24" s="593"/>
      <c r="G24" s="593"/>
      <c r="H24" s="593"/>
      <c r="I24" s="593"/>
      <c r="J24" s="11"/>
      <c r="K24" s="189"/>
      <c r="L24" s="189"/>
      <c r="M24" s="189"/>
      <c r="N24" s="562"/>
      <c r="O24" s="563"/>
      <c r="P24" s="563"/>
      <c r="Q24" s="563"/>
      <c r="R24" s="563"/>
      <c r="S24" s="564"/>
      <c r="T24" s="189"/>
      <c r="U24" s="160"/>
      <c r="V24" s="160"/>
      <c r="W24" s="160"/>
      <c r="X24" s="160"/>
      <c r="Y24" s="160"/>
      <c r="Z24" s="160"/>
      <c r="AA24" s="160"/>
      <c r="AB24" s="160"/>
      <c r="AC24" s="160"/>
      <c r="AD24" s="160"/>
      <c r="AE24" s="160"/>
      <c r="AF24" s="160"/>
      <c r="AG24" s="160"/>
    </row>
    <row r="25" spans="1:33" ht="15.75" customHeight="1" thickTop="1" x14ac:dyDescent="0.2">
      <c r="A25" s="595" t="s">
        <v>970</v>
      </c>
      <c r="B25" s="596"/>
      <c r="C25" s="596"/>
      <c r="D25" s="596"/>
      <c r="E25" s="596"/>
      <c r="F25" s="596"/>
      <c r="G25" s="596"/>
      <c r="H25" s="596"/>
      <c r="I25" s="596"/>
      <c r="J25" s="597"/>
      <c r="K25" s="189"/>
      <c r="L25" s="189"/>
      <c r="M25" s="189"/>
      <c r="N25" s="562"/>
      <c r="O25" s="563"/>
      <c r="P25" s="563"/>
      <c r="Q25" s="563"/>
      <c r="R25" s="563"/>
      <c r="S25" s="564"/>
      <c r="T25" s="189"/>
      <c r="U25" s="160"/>
      <c r="V25" s="480"/>
      <c r="W25" s="480"/>
      <c r="X25" s="480"/>
      <c r="Y25" s="480"/>
      <c r="Z25" s="480"/>
      <c r="AA25" s="480"/>
      <c r="AB25" s="480"/>
      <c r="AC25" s="480"/>
      <c r="AD25" s="480"/>
      <c r="AE25" s="160"/>
      <c r="AF25" s="160"/>
      <c r="AG25" s="160"/>
    </row>
    <row r="26" spans="1:33" ht="14.25" customHeight="1" x14ac:dyDescent="0.2">
      <c r="A26" s="598"/>
      <c r="B26" s="599"/>
      <c r="C26" s="599"/>
      <c r="D26" s="599"/>
      <c r="E26" s="599"/>
      <c r="F26" s="599"/>
      <c r="G26" s="599"/>
      <c r="H26" s="599"/>
      <c r="I26" s="599"/>
      <c r="J26" s="600"/>
      <c r="K26" s="189"/>
      <c r="L26" s="189"/>
      <c r="M26" s="189"/>
      <c r="N26" s="562"/>
      <c r="O26" s="563"/>
      <c r="P26" s="563"/>
      <c r="Q26" s="563"/>
      <c r="R26" s="563"/>
      <c r="S26" s="564"/>
      <c r="T26" s="189"/>
      <c r="U26" s="160"/>
      <c r="V26" s="480"/>
      <c r="W26" s="480"/>
      <c r="X26" s="480"/>
      <c r="Y26" s="480"/>
      <c r="Z26" s="480"/>
      <c r="AA26" s="480"/>
      <c r="AB26" s="480"/>
      <c r="AC26" s="480"/>
      <c r="AD26" s="480"/>
      <c r="AE26" s="160"/>
      <c r="AF26" s="160"/>
      <c r="AG26" s="160"/>
    </row>
    <row r="27" spans="1:33" ht="14.25" customHeight="1" x14ac:dyDescent="0.2">
      <c r="A27" s="598"/>
      <c r="B27" s="599"/>
      <c r="C27" s="599"/>
      <c r="D27" s="599"/>
      <c r="E27" s="599"/>
      <c r="F27" s="599"/>
      <c r="G27" s="599"/>
      <c r="H27" s="599"/>
      <c r="I27" s="599"/>
      <c r="J27" s="600"/>
      <c r="K27" s="189"/>
      <c r="L27" s="189"/>
      <c r="M27" s="189"/>
      <c r="N27" s="562"/>
      <c r="O27" s="563"/>
      <c r="P27" s="563"/>
      <c r="Q27" s="563"/>
      <c r="R27" s="563"/>
      <c r="S27" s="564"/>
      <c r="T27" s="189"/>
      <c r="U27" s="160"/>
      <c r="V27" s="160"/>
      <c r="W27" s="160"/>
      <c r="X27" s="160"/>
      <c r="Y27" s="160"/>
      <c r="Z27" s="160"/>
      <c r="AA27" s="160"/>
      <c r="AB27" s="160"/>
      <c r="AC27" s="160"/>
      <c r="AD27" s="160"/>
      <c r="AE27" s="160"/>
      <c r="AF27" s="160"/>
      <c r="AG27" s="160"/>
    </row>
    <row r="28" spans="1:33" ht="14.25" customHeight="1" x14ac:dyDescent="0.2">
      <c r="A28" s="598"/>
      <c r="B28" s="599"/>
      <c r="C28" s="599"/>
      <c r="D28" s="599"/>
      <c r="E28" s="599"/>
      <c r="F28" s="599"/>
      <c r="G28" s="599"/>
      <c r="H28" s="599"/>
      <c r="I28" s="599"/>
      <c r="J28" s="600"/>
      <c r="K28" s="189"/>
      <c r="L28" s="189"/>
      <c r="M28" s="189"/>
      <c r="N28" s="562"/>
      <c r="O28" s="563"/>
      <c r="P28" s="563"/>
      <c r="Q28" s="563"/>
      <c r="R28" s="563"/>
      <c r="S28" s="564"/>
      <c r="T28" s="189"/>
      <c r="U28" s="160"/>
      <c r="V28" s="160"/>
      <c r="W28" s="160"/>
      <c r="X28" s="160"/>
      <c r="Y28" s="160"/>
      <c r="Z28" s="160"/>
      <c r="AA28" s="160"/>
      <c r="AB28" s="160"/>
      <c r="AC28" s="160"/>
      <c r="AD28" s="160"/>
      <c r="AE28" s="160"/>
      <c r="AF28" s="160"/>
      <c r="AG28" s="160"/>
    </row>
    <row r="29" spans="1:33" ht="15.75" customHeight="1" thickBot="1" x14ac:dyDescent="0.3">
      <c r="A29" s="637" t="s">
        <v>971</v>
      </c>
      <c r="B29" s="638"/>
      <c r="C29" s="638"/>
      <c r="D29" s="638"/>
      <c r="E29" s="635" t="s">
        <v>865</v>
      </c>
      <c r="F29" s="635"/>
      <c r="G29" s="635"/>
      <c r="H29" s="635"/>
      <c r="I29" s="635"/>
      <c r="J29" s="636"/>
      <c r="K29" s="189"/>
      <c r="L29" s="189"/>
      <c r="M29" s="189"/>
      <c r="N29" s="562"/>
      <c r="O29" s="563"/>
      <c r="P29" s="563"/>
      <c r="Q29" s="563"/>
      <c r="R29" s="563"/>
      <c r="S29" s="564"/>
      <c r="T29" s="189"/>
      <c r="U29" s="160"/>
      <c r="V29" s="168"/>
      <c r="W29" s="160"/>
      <c r="X29" s="160"/>
      <c r="Y29" s="160"/>
      <c r="Z29" s="160"/>
      <c r="AA29" s="160"/>
      <c r="AB29" s="160"/>
      <c r="AC29" s="160"/>
      <c r="AD29" s="160"/>
      <c r="AE29" s="160"/>
      <c r="AF29" s="160"/>
      <c r="AG29" s="160"/>
    </row>
    <row r="30" spans="1:33" ht="14.25" customHeight="1" thickTop="1" x14ac:dyDescent="0.25">
      <c r="A30" s="11"/>
      <c r="B30" s="327"/>
      <c r="C30" s="327"/>
      <c r="D30" s="327"/>
      <c r="E30" s="327"/>
      <c r="F30" s="327"/>
      <c r="G30" s="327"/>
      <c r="H30" s="327"/>
      <c r="I30" s="327"/>
      <c r="J30" s="15"/>
      <c r="K30" s="189"/>
      <c r="L30" s="189"/>
      <c r="M30" s="189"/>
      <c r="N30" s="562"/>
      <c r="O30" s="563"/>
      <c r="P30" s="563"/>
      <c r="Q30" s="563"/>
      <c r="R30" s="563"/>
      <c r="S30" s="564"/>
      <c r="T30" s="189"/>
      <c r="U30" s="160"/>
      <c r="V30" s="480"/>
      <c r="W30" s="480"/>
      <c r="X30" s="480"/>
      <c r="Y30" s="480"/>
      <c r="Z30" s="480"/>
      <c r="AA30" s="480"/>
      <c r="AB30" s="480"/>
      <c r="AC30" s="480"/>
      <c r="AD30" s="480"/>
      <c r="AE30" s="160"/>
      <c r="AF30" s="160"/>
      <c r="AG30" s="160"/>
    </row>
    <row r="31" spans="1:33" ht="9" customHeight="1" x14ac:dyDescent="0.2">
      <c r="A31" s="328"/>
      <c r="B31" s="328"/>
      <c r="C31" s="328"/>
      <c r="D31" s="328"/>
      <c r="E31" s="328"/>
      <c r="F31" s="328"/>
      <c r="G31" s="328"/>
      <c r="H31" s="328"/>
      <c r="I31" s="328"/>
      <c r="J31" s="328"/>
      <c r="K31" s="189"/>
      <c r="L31" s="189"/>
      <c r="M31" s="189"/>
      <c r="N31" s="565"/>
      <c r="O31" s="566"/>
      <c r="P31" s="566"/>
      <c r="Q31" s="566"/>
      <c r="R31" s="566"/>
      <c r="S31" s="567"/>
      <c r="T31" s="189"/>
      <c r="U31" s="160"/>
      <c r="V31" s="480"/>
      <c r="W31" s="480"/>
      <c r="X31" s="480"/>
      <c r="Y31" s="480"/>
      <c r="Z31" s="480"/>
      <c r="AA31" s="480"/>
      <c r="AB31" s="480"/>
      <c r="AC31" s="480"/>
      <c r="AD31" s="480"/>
      <c r="AE31" s="160"/>
      <c r="AF31" s="160"/>
      <c r="AG31" s="160"/>
    </row>
    <row r="32" spans="1:33" ht="15" x14ac:dyDescent="0.2">
      <c r="A32" s="227" t="s">
        <v>994</v>
      </c>
      <c r="B32" s="228"/>
      <c r="C32" s="228"/>
      <c r="D32" s="228"/>
      <c r="E32" s="228"/>
      <c r="F32" s="228"/>
      <c r="G32" s="228"/>
      <c r="H32" s="228"/>
      <c r="I32" s="228"/>
      <c r="J32" s="228"/>
      <c r="K32" s="215"/>
      <c r="L32" s="215"/>
      <c r="M32" s="215"/>
      <c r="N32" s="218"/>
      <c r="O32" s="218"/>
      <c r="P32" s="218"/>
      <c r="Q32" s="218"/>
      <c r="R32" s="218"/>
      <c r="S32" s="218"/>
      <c r="T32" s="215"/>
      <c r="U32" s="160"/>
      <c r="V32" s="480"/>
      <c r="W32" s="480"/>
      <c r="X32" s="480"/>
      <c r="Y32" s="480"/>
      <c r="Z32" s="480"/>
      <c r="AA32" s="480"/>
      <c r="AB32" s="480"/>
      <c r="AC32" s="480"/>
      <c r="AD32" s="480"/>
      <c r="AE32" s="160"/>
      <c r="AF32" s="160"/>
      <c r="AG32" s="160"/>
    </row>
    <row r="33" spans="1:33" ht="14.25" customHeight="1" x14ac:dyDescent="0.2">
      <c r="A33" s="617" t="s">
        <v>996</v>
      </c>
      <c r="B33" s="617"/>
      <c r="C33" s="617"/>
      <c r="D33" s="617"/>
      <c r="E33" s="617"/>
      <c r="F33" s="617"/>
      <c r="G33" s="617"/>
      <c r="H33" s="617"/>
      <c r="I33" s="617"/>
      <c r="J33" s="617"/>
      <c r="K33" s="215"/>
      <c r="L33" s="215"/>
      <c r="M33" s="215"/>
      <c r="N33" s="218"/>
      <c r="O33" s="218"/>
      <c r="P33" s="218"/>
      <c r="Q33" s="218"/>
      <c r="R33" s="218"/>
      <c r="S33" s="218"/>
      <c r="T33" s="215"/>
      <c r="U33" s="160"/>
      <c r="V33" s="480"/>
      <c r="W33" s="480"/>
      <c r="X33" s="480"/>
      <c r="Y33" s="480"/>
      <c r="Z33" s="480"/>
      <c r="AA33" s="480"/>
      <c r="AB33" s="480"/>
      <c r="AC33" s="480"/>
      <c r="AD33" s="480"/>
      <c r="AE33" s="160"/>
      <c r="AF33" s="160"/>
      <c r="AG33" s="160"/>
    </row>
    <row r="34" spans="1:33" ht="3.75" customHeight="1" x14ac:dyDescent="0.2">
      <c r="A34" s="617"/>
      <c r="B34" s="617"/>
      <c r="C34" s="617"/>
      <c r="D34" s="617"/>
      <c r="E34" s="617"/>
      <c r="F34" s="617"/>
      <c r="G34" s="617"/>
      <c r="H34" s="617"/>
      <c r="I34" s="617"/>
      <c r="J34" s="617"/>
      <c r="K34" s="215"/>
      <c r="L34" s="215"/>
      <c r="M34" s="215"/>
      <c r="N34" s="218"/>
      <c r="O34" s="218"/>
      <c r="P34" s="218"/>
      <c r="Q34" s="218"/>
      <c r="R34" s="218"/>
      <c r="S34" s="218"/>
      <c r="T34" s="215"/>
      <c r="U34" s="160"/>
      <c r="V34" s="480"/>
      <c r="W34" s="480"/>
      <c r="X34" s="480"/>
      <c r="Y34" s="480"/>
      <c r="Z34" s="480"/>
      <c r="AA34" s="480"/>
      <c r="AB34" s="480"/>
      <c r="AC34" s="480"/>
      <c r="AD34" s="480"/>
      <c r="AE34" s="160"/>
      <c r="AF34" s="160"/>
      <c r="AG34" s="160"/>
    </row>
    <row r="35" spans="1:33" ht="14.25" customHeight="1" x14ac:dyDescent="0.2">
      <c r="A35" s="618" t="s">
        <v>995</v>
      </c>
      <c r="B35" s="618"/>
      <c r="C35" s="618"/>
      <c r="D35" s="618"/>
      <c r="E35" s="618"/>
      <c r="F35" s="618"/>
      <c r="G35" s="618"/>
      <c r="H35" s="618"/>
      <c r="I35" s="618"/>
      <c r="J35" s="618"/>
      <c r="K35" s="215"/>
      <c r="L35" s="215"/>
      <c r="M35" s="215"/>
      <c r="N35" s="218"/>
      <c r="O35" s="218"/>
      <c r="P35" s="218"/>
      <c r="Q35" s="218"/>
      <c r="R35" s="218"/>
      <c r="S35" s="218"/>
      <c r="T35" s="215"/>
      <c r="U35" s="160"/>
      <c r="V35" s="480"/>
      <c r="W35" s="480"/>
      <c r="X35" s="480"/>
      <c r="Y35" s="480"/>
      <c r="Z35" s="480"/>
      <c r="AA35" s="480"/>
      <c r="AB35" s="480"/>
      <c r="AC35" s="480"/>
      <c r="AD35" s="480"/>
      <c r="AE35" s="160"/>
      <c r="AF35" s="160"/>
      <c r="AG35" s="160"/>
    </row>
    <row r="36" spans="1:33" ht="14.25" customHeight="1" x14ac:dyDescent="0.2">
      <c r="A36" s="618"/>
      <c r="B36" s="618"/>
      <c r="C36" s="618"/>
      <c r="D36" s="618"/>
      <c r="E36" s="618"/>
      <c r="F36" s="618"/>
      <c r="G36" s="618"/>
      <c r="H36" s="618"/>
      <c r="I36" s="618"/>
      <c r="J36" s="618"/>
      <c r="K36" s="215"/>
      <c r="L36" s="215"/>
      <c r="M36" s="215"/>
      <c r="N36" s="218"/>
      <c r="O36" s="218"/>
      <c r="P36" s="218"/>
      <c r="Q36" s="218"/>
      <c r="R36" s="218"/>
      <c r="S36" s="218"/>
      <c r="T36" s="215"/>
      <c r="U36" s="160"/>
      <c r="V36" s="480"/>
      <c r="W36" s="480"/>
      <c r="X36" s="480"/>
      <c r="Y36" s="480"/>
      <c r="Z36" s="480"/>
      <c r="AA36" s="480"/>
      <c r="AB36" s="480"/>
      <c r="AC36" s="480"/>
      <c r="AD36" s="480"/>
      <c r="AE36" s="160"/>
      <c r="AF36" s="160"/>
      <c r="AG36" s="160"/>
    </row>
    <row r="37" spans="1:33" ht="14.25" customHeight="1" x14ac:dyDescent="0.2">
      <c r="A37" s="618" t="str">
        <f>"By doing so, the employing department/ college is certifying they will, if necessary, maintain &amp; accommodate the applicant (£" &amp; Dropdowns!$T$29 &amp; "), their partner (£" &amp; Dropdowns!$T$30 &amp; "), their first child (£" &amp; Dropdowns!$T$31 &amp; "), and any additional children (£" &amp; Dropdowns!$T$32 &amp; " each), for the first month of the new visa."</f>
        <v>By doing so, the employing department/ college is certifying they will, if necessary, maintain &amp; accommodate the applicant (£1270), their partner (£285), their first child (£315), and any additional children (£200 each), for the first month of the new visa.</v>
      </c>
      <c r="B37" s="618"/>
      <c r="C37" s="618"/>
      <c r="D37" s="618"/>
      <c r="E37" s="618"/>
      <c r="F37" s="618"/>
      <c r="G37" s="618"/>
      <c r="H37" s="618"/>
      <c r="I37" s="618"/>
      <c r="J37" s="618"/>
      <c r="K37" s="215"/>
      <c r="L37" s="215"/>
      <c r="M37" s="215"/>
      <c r="N37" s="218"/>
      <c r="O37" s="218"/>
      <c r="P37" s="218"/>
      <c r="Q37" s="218"/>
      <c r="R37" s="218"/>
      <c r="S37" s="218"/>
      <c r="T37" s="215"/>
      <c r="U37" s="160"/>
      <c r="V37" s="480"/>
      <c r="W37" s="480"/>
      <c r="X37" s="480"/>
      <c r="Y37" s="480"/>
      <c r="Z37" s="480"/>
      <c r="AA37" s="480"/>
      <c r="AB37" s="480"/>
      <c r="AC37" s="480"/>
      <c r="AD37" s="480"/>
      <c r="AE37" s="160"/>
      <c r="AF37" s="160"/>
      <c r="AG37" s="160"/>
    </row>
    <row r="38" spans="1:33" ht="15" customHeight="1" x14ac:dyDescent="0.2">
      <c r="A38" s="618"/>
      <c r="B38" s="618"/>
      <c r="C38" s="618"/>
      <c r="D38" s="618"/>
      <c r="E38" s="618"/>
      <c r="F38" s="618"/>
      <c r="G38" s="618"/>
      <c r="H38" s="618"/>
      <c r="I38" s="618"/>
      <c r="J38" s="618"/>
      <c r="K38" s="215"/>
      <c r="L38" s="215"/>
      <c r="M38" s="215"/>
      <c r="N38" s="218"/>
      <c r="O38" s="218"/>
      <c r="P38" s="218"/>
      <c r="Q38" s="218"/>
      <c r="R38" s="218"/>
      <c r="S38" s="218"/>
      <c r="T38" s="215"/>
      <c r="U38" s="160"/>
      <c r="V38" s="480"/>
      <c r="W38" s="480"/>
      <c r="X38" s="480"/>
      <c r="Y38" s="480"/>
      <c r="Z38" s="480"/>
      <c r="AA38" s="480"/>
      <c r="AB38" s="480"/>
      <c r="AC38" s="480"/>
      <c r="AD38" s="480"/>
      <c r="AE38" s="160"/>
      <c r="AF38" s="160"/>
      <c r="AG38" s="160"/>
    </row>
    <row r="39" spans="1:33" ht="15" customHeight="1" x14ac:dyDescent="0.2">
      <c r="A39" s="618"/>
      <c r="B39" s="618"/>
      <c r="C39" s="618"/>
      <c r="D39" s="618"/>
      <c r="E39" s="618"/>
      <c r="F39" s="618"/>
      <c r="G39" s="618"/>
      <c r="H39" s="618"/>
      <c r="I39" s="618"/>
      <c r="J39" s="618"/>
      <c r="K39" s="215"/>
      <c r="L39" s="215"/>
      <c r="M39" s="215"/>
      <c r="N39" s="218"/>
      <c r="O39" s="218"/>
      <c r="P39" s="218"/>
      <c r="Q39" s="218"/>
      <c r="R39" s="218"/>
      <c r="S39" s="218"/>
      <c r="T39" s="215"/>
      <c r="U39" s="160"/>
      <c r="V39" s="480"/>
      <c r="W39" s="480"/>
      <c r="X39" s="480"/>
      <c r="Y39" s="480"/>
      <c r="Z39" s="480"/>
      <c r="AA39" s="480"/>
      <c r="AB39" s="480"/>
      <c r="AC39" s="480"/>
      <c r="AD39" s="480"/>
      <c r="AE39" s="160"/>
      <c r="AF39" s="160"/>
      <c r="AG39" s="160"/>
    </row>
    <row r="40" spans="1:33" x14ac:dyDescent="0.2">
      <c r="A40" s="336"/>
      <c r="B40" s="336"/>
      <c r="C40" s="336"/>
      <c r="D40" s="336"/>
      <c r="E40" s="336"/>
      <c r="F40" s="336"/>
      <c r="G40" s="336"/>
      <c r="H40" s="336"/>
      <c r="I40" s="336"/>
      <c r="J40" s="336"/>
      <c r="K40" s="215"/>
      <c r="L40" s="215"/>
      <c r="M40" s="215"/>
      <c r="N40" s="559"/>
      <c r="O40" s="560"/>
      <c r="P40" s="560"/>
      <c r="Q40" s="560"/>
      <c r="R40" s="560"/>
      <c r="S40" s="561"/>
      <c r="T40" s="215"/>
      <c r="U40" s="160"/>
      <c r="V40" s="480"/>
      <c r="W40" s="480"/>
      <c r="X40" s="480"/>
      <c r="Y40" s="480"/>
      <c r="Z40" s="480"/>
      <c r="AA40" s="480"/>
      <c r="AB40" s="480"/>
      <c r="AC40" s="480"/>
      <c r="AD40" s="480"/>
      <c r="AE40" s="160"/>
      <c r="AF40" s="160"/>
      <c r="AG40" s="160"/>
    </row>
    <row r="41" spans="1:33" ht="15.75" customHeight="1" x14ac:dyDescent="0.2">
      <c r="A41" s="336"/>
      <c r="B41" s="336"/>
      <c r="C41" s="336"/>
      <c r="D41" s="336"/>
      <c r="E41" s="336"/>
      <c r="F41" s="336"/>
      <c r="G41" s="336"/>
      <c r="H41" s="336"/>
      <c r="I41" s="336"/>
      <c r="J41" s="337" t="str">
        <f>IF(CHECKING!$B$9=TRUE,10,"")</f>
        <v/>
      </c>
      <c r="K41" s="215"/>
      <c r="L41" s="215"/>
      <c r="M41" s="215"/>
      <c r="N41" s="562"/>
      <c r="O41" s="563"/>
      <c r="P41" s="563"/>
      <c r="Q41" s="563"/>
      <c r="R41" s="563"/>
      <c r="S41" s="564"/>
      <c r="T41" s="215"/>
      <c r="U41" s="160"/>
      <c r="V41" s="480"/>
      <c r="W41" s="480"/>
      <c r="X41" s="480"/>
      <c r="Y41" s="480"/>
      <c r="Z41" s="480"/>
      <c r="AA41" s="480"/>
      <c r="AB41" s="480"/>
      <c r="AC41" s="480"/>
      <c r="AD41" s="480"/>
      <c r="AE41" s="160"/>
      <c r="AF41" s="160"/>
      <c r="AG41" s="160"/>
    </row>
    <row r="42" spans="1:33" x14ac:dyDescent="0.2">
      <c r="A42" s="212"/>
      <c r="B42" s="212"/>
      <c r="C42" s="212"/>
      <c r="D42" s="212"/>
      <c r="E42" s="212"/>
      <c r="F42" s="212"/>
      <c r="G42" s="212"/>
      <c r="H42" s="212"/>
      <c r="I42" s="212"/>
      <c r="J42" s="212"/>
      <c r="K42" s="215"/>
      <c r="L42" s="215"/>
      <c r="M42" s="215"/>
      <c r="N42" s="562"/>
      <c r="O42" s="563"/>
      <c r="P42" s="563"/>
      <c r="Q42" s="563"/>
      <c r="R42" s="563"/>
      <c r="S42" s="564"/>
      <c r="T42" s="215"/>
      <c r="U42" s="160"/>
      <c r="V42" s="480"/>
      <c r="W42" s="480"/>
      <c r="X42" s="480"/>
      <c r="Y42" s="480"/>
      <c r="Z42" s="480"/>
      <c r="AA42" s="480"/>
      <c r="AB42" s="480"/>
      <c r="AC42" s="480"/>
      <c r="AD42" s="480"/>
      <c r="AE42" s="160"/>
      <c r="AF42" s="160"/>
      <c r="AG42" s="160"/>
    </row>
    <row r="43" spans="1:33" ht="16.5" customHeight="1" x14ac:dyDescent="0.2">
      <c r="A43" s="212"/>
      <c r="B43" s="212"/>
      <c r="C43" s="212"/>
      <c r="D43" s="212"/>
      <c r="E43" s="212"/>
      <c r="F43" s="212"/>
      <c r="G43" s="212"/>
      <c r="H43" s="212"/>
      <c r="I43" s="212"/>
      <c r="J43" s="112">
        <f>IF(CHECKING!$B$10=TRUE,10,"")</f>
        <v>10</v>
      </c>
      <c r="K43" s="215"/>
      <c r="L43" s="215"/>
      <c r="M43" s="215"/>
      <c r="N43" s="562"/>
      <c r="O43" s="563"/>
      <c r="P43" s="563"/>
      <c r="Q43" s="563"/>
      <c r="R43" s="563"/>
      <c r="S43" s="564"/>
      <c r="T43" s="215"/>
      <c r="U43" s="160"/>
      <c r="V43" s="480"/>
      <c r="W43" s="480"/>
      <c r="X43" s="480"/>
      <c r="Y43" s="480"/>
      <c r="Z43" s="480"/>
      <c r="AA43" s="480"/>
      <c r="AB43" s="480"/>
      <c r="AC43" s="480"/>
      <c r="AD43" s="480"/>
      <c r="AE43" s="160"/>
      <c r="AF43" s="160"/>
      <c r="AG43" s="160"/>
    </row>
    <row r="44" spans="1:33" ht="6.75" customHeight="1" x14ac:dyDescent="0.2">
      <c r="A44" s="212"/>
      <c r="B44" s="212"/>
      <c r="C44" s="212"/>
      <c r="D44" s="212"/>
      <c r="E44" s="212"/>
      <c r="F44" s="212"/>
      <c r="G44" s="212"/>
      <c r="H44" s="212"/>
      <c r="I44" s="212"/>
      <c r="J44" s="212"/>
      <c r="K44" s="215"/>
      <c r="L44" s="215"/>
      <c r="M44" s="215"/>
      <c r="N44" s="562"/>
      <c r="O44" s="563"/>
      <c r="P44" s="563"/>
      <c r="Q44" s="563"/>
      <c r="R44" s="563"/>
      <c r="S44" s="564"/>
      <c r="T44" s="215"/>
      <c r="U44" s="160"/>
      <c r="V44" s="480"/>
      <c r="W44" s="480"/>
      <c r="X44" s="480"/>
      <c r="Y44" s="480"/>
      <c r="Z44" s="480"/>
      <c r="AA44" s="480"/>
      <c r="AB44" s="480"/>
      <c r="AC44" s="480"/>
      <c r="AD44" s="480"/>
      <c r="AE44" s="160"/>
      <c r="AF44" s="160"/>
      <c r="AG44" s="160"/>
    </row>
    <row r="45" spans="1:33" ht="15.75" customHeight="1" x14ac:dyDescent="0.2">
      <c r="A45" s="336"/>
      <c r="B45" s="336"/>
      <c r="C45" s="336"/>
      <c r="D45" s="336"/>
      <c r="E45" s="336"/>
      <c r="F45" s="336"/>
      <c r="G45" s="336"/>
      <c r="H45" s="336"/>
      <c r="I45" s="336"/>
      <c r="J45" s="337" t="str">
        <f>IF(CHECKING!$B$11=TRUE,10,"")</f>
        <v/>
      </c>
      <c r="K45" s="215"/>
      <c r="L45" s="215"/>
      <c r="M45" s="215"/>
      <c r="N45" s="562"/>
      <c r="O45" s="563"/>
      <c r="P45" s="563"/>
      <c r="Q45" s="563"/>
      <c r="R45" s="563"/>
      <c r="S45" s="564"/>
      <c r="T45" s="215"/>
      <c r="U45" s="160"/>
      <c r="V45" s="480"/>
      <c r="W45" s="480"/>
      <c r="X45" s="480"/>
      <c r="Y45" s="480"/>
      <c r="Z45" s="480"/>
      <c r="AA45" s="480"/>
      <c r="AB45" s="480"/>
      <c r="AC45" s="480"/>
      <c r="AD45" s="480"/>
      <c r="AE45" s="160"/>
      <c r="AF45" s="160"/>
      <c r="AG45" s="160"/>
    </row>
    <row r="46" spans="1:33" ht="15.75" customHeight="1" x14ac:dyDescent="0.2">
      <c r="A46" s="336"/>
      <c r="B46" s="336"/>
      <c r="C46" s="336"/>
      <c r="D46" s="336"/>
      <c r="E46" s="336"/>
      <c r="F46" s="336"/>
      <c r="G46" s="336"/>
      <c r="H46" s="336"/>
      <c r="I46" s="336"/>
      <c r="J46" s="337"/>
      <c r="K46" s="215"/>
      <c r="L46" s="215"/>
      <c r="M46" s="215"/>
      <c r="N46" s="562"/>
      <c r="O46" s="563"/>
      <c r="P46" s="563"/>
      <c r="Q46" s="563"/>
      <c r="R46" s="563"/>
      <c r="S46" s="564"/>
      <c r="T46" s="215"/>
      <c r="U46" s="160"/>
      <c r="V46" s="480"/>
      <c r="W46" s="480"/>
      <c r="X46" s="480"/>
      <c r="Y46" s="480"/>
      <c r="Z46" s="480"/>
      <c r="AA46" s="480"/>
      <c r="AB46" s="480"/>
      <c r="AC46" s="480"/>
      <c r="AD46" s="480"/>
      <c r="AE46" s="160"/>
      <c r="AF46" s="160"/>
      <c r="AG46" s="160"/>
    </row>
    <row r="47" spans="1:33" x14ac:dyDescent="0.2">
      <c r="A47" s="336"/>
      <c r="B47" s="650" t="str">
        <f>"Bank statements will be submitted by the applicant to show £" &amp; Dropdowns!$T$30 &amp; " for their partner, £" &amp; Dropdowns!$T$31 &amp; " for their first child, and £" &amp; Dropdowns!$T$32 &amp; " for each additional child, has been held for 28 days ending no more than 31 days before the visa application is submitted."</f>
        <v>Bank statements will be submitted by the applicant to show £285 for their partner, £315 for their first child, and £200 for each additional child, has been held for 28 days ending no more than 31 days before the visa application is submitted.</v>
      </c>
      <c r="C47" s="650"/>
      <c r="D47" s="650"/>
      <c r="E47" s="650"/>
      <c r="F47" s="650"/>
      <c r="G47" s="650"/>
      <c r="H47" s="650"/>
      <c r="I47" s="650"/>
      <c r="J47" s="336"/>
      <c r="K47" s="215"/>
      <c r="L47" s="215"/>
      <c r="M47" s="215"/>
      <c r="N47" s="562"/>
      <c r="O47" s="563"/>
      <c r="P47" s="563"/>
      <c r="Q47" s="563"/>
      <c r="R47" s="563"/>
      <c r="S47" s="564"/>
      <c r="T47" s="215"/>
      <c r="U47" s="160"/>
      <c r="V47" s="480"/>
      <c r="W47" s="480"/>
      <c r="X47" s="480"/>
      <c r="Y47" s="480"/>
      <c r="Z47" s="480"/>
      <c r="AA47" s="480"/>
      <c r="AB47" s="480"/>
      <c r="AC47" s="480"/>
      <c r="AD47" s="480"/>
      <c r="AE47" s="160"/>
      <c r="AF47" s="160"/>
      <c r="AG47" s="160"/>
    </row>
    <row r="48" spans="1:33" x14ac:dyDescent="0.2">
      <c r="A48" s="336"/>
      <c r="B48" s="650"/>
      <c r="C48" s="650"/>
      <c r="D48" s="650"/>
      <c r="E48" s="650"/>
      <c r="F48" s="650"/>
      <c r="G48" s="650"/>
      <c r="H48" s="650"/>
      <c r="I48" s="650"/>
      <c r="J48" s="336"/>
      <c r="K48" s="215"/>
      <c r="L48" s="215"/>
      <c r="M48" s="215"/>
      <c r="N48" s="562"/>
      <c r="O48" s="563"/>
      <c r="P48" s="563"/>
      <c r="Q48" s="563"/>
      <c r="R48" s="563"/>
      <c r="S48" s="564"/>
      <c r="T48" s="215"/>
      <c r="U48" s="160"/>
      <c r="V48" s="480"/>
      <c r="W48" s="480"/>
      <c r="X48" s="480"/>
      <c r="Y48" s="480"/>
      <c r="Z48" s="480"/>
      <c r="AA48" s="480"/>
      <c r="AB48" s="480"/>
      <c r="AC48" s="480"/>
      <c r="AD48" s="480"/>
      <c r="AE48" s="160"/>
      <c r="AF48" s="160"/>
      <c r="AG48" s="160"/>
    </row>
    <row r="49" spans="1:33" x14ac:dyDescent="0.2">
      <c r="A49" s="336"/>
      <c r="B49" s="650"/>
      <c r="C49" s="650"/>
      <c r="D49" s="650"/>
      <c r="E49" s="650"/>
      <c r="F49" s="650"/>
      <c r="G49" s="650"/>
      <c r="H49" s="650"/>
      <c r="I49" s="650"/>
      <c r="J49" s="336"/>
      <c r="K49" s="215"/>
      <c r="L49" s="215"/>
      <c r="M49" s="215"/>
      <c r="N49" s="562"/>
      <c r="O49" s="563"/>
      <c r="P49" s="563"/>
      <c r="Q49" s="563"/>
      <c r="R49" s="563"/>
      <c r="S49" s="564"/>
      <c r="T49" s="215"/>
      <c r="U49" s="160"/>
      <c r="V49" s="480"/>
      <c r="W49" s="480"/>
      <c r="X49" s="480"/>
      <c r="Y49" s="480"/>
      <c r="Z49" s="480"/>
      <c r="AA49" s="480"/>
      <c r="AB49" s="480"/>
      <c r="AC49" s="480"/>
      <c r="AD49" s="480"/>
      <c r="AE49" s="160"/>
      <c r="AF49" s="160"/>
      <c r="AG49" s="160"/>
    </row>
    <row r="50" spans="1:33" ht="9.75" customHeight="1" x14ac:dyDescent="0.2">
      <c r="A50" s="336"/>
      <c r="B50" s="336"/>
      <c r="C50" s="336"/>
      <c r="D50" s="336"/>
      <c r="E50" s="336"/>
      <c r="F50" s="336"/>
      <c r="G50" s="336"/>
      <c r="H50" s="336"/>
      <c r="I50" s="336"/>
      <c r="J50" s="336"/>
      <c r="K50" s="215"/>
      <c r="L50" s="215"/>
      <c r="M50" s="215"/>
      <c r="N50" s="562"/>
      <c r="O50" s="563"/>
      <c r="P50" s="563"/>
      <c r="Q50" s="563"/>
      <c r="R50" s="563"/>
      <c r="S50" s="564"/>
      <c r="T50" s="215"/>
      <c r="U50" s="160"/>
      <c r="V50" s="480"/>
      <c r="W50" s="480"/>
      <c r="X50" s="480"/>
      <c r="Y50" s="480"/>
      <c r="Z50" s="480"/>
      <c r="AA50" s="480"/>
      <c r="AB50" s="480"/>
      <c r="AC50" s="480"/>
      <c r="AD50" s="480"/>
      <c r="AE50" s="160"/>
      <c r="AF50" s="160"/>
      <c r="AG50" s="160"/>
    </row>
    <row r="51" spans="1:33" ht="15.75" customHeight="1" x14ac:dyDescent="0.2">
      <c r="A51" s="336"/>
      <c r="B51" s="336"/>
      <c r="C51" s="336"/>
      <c r="D51" s="336"/>
      <c r="E51" s="336"/>
      <c r="F51" s="336"/>
      <c r="G51" s="336"/>
      <c r="H51" s="336"/>
      <c r="I51" s="336"/>
      <c r="J51" s="337" t="str">
        <f>IF(CHECKING!$B$12=TRUE,10,"")</f>
        <v/>
      </c>
      <c r="K51" s="215"/>
      <c r="L51" s="215"/>
      <c r="M51" s="215"/>
      <c r="N51" s="562"/>
      <c r="O51" s="563"/>
      <c r="P51" s="563"/>
      <c r="Q51" s="563"/>
      <c r="R51" s="563"/>
      <c r="S51" s="564"/>
      <c r="T51" s="215"/>
      <c r="U51" s="160"/>
      <c r="V51" s="480"/>
      <c r="W51" s="480"/>
      <c r="X51" s="480"/>
      <c r="Y51" s="480"/>
      <c r="Z51" s="480"/>
      <c r="AA51" s="480"/>
      <c r="AB51" s="480"/>
      <c r="AC51" s="480"/>
      <c r="AD51" s="480"/>
      <c r="AE51" s="160"/>
      <c r="AF51" s="160"/>
      <c r="AG51" s="160"/>
    </row>
    <row r="52" spans="1:33" ht="11.25" customHeight="1" x14ac:dyDescent="0.2">
      <c r="A52" s="336"/>
      <c r="B52" s="336"/>
      <c r="C52" s="336"/>
      <c r="D52" s="336"/>
      <c r="E52" s="336"/>
      <c r="F52" s="336"/>
      <c r="G52" s="336"/>
      <c r="H52" s="336"/>
      <c r="I52" s="336"/>
      <c r="J52" s="336"/>
      <c r="K52" s="215"/>
      <c r="L52" s="215"/>
      <c r="M52" s="215"/>
      <c r="N52" s="562"/>
      <c r="O52" s="563"/>
      <c r="P52" s="563"/>
      <c r="Q52" s="563"/>
      <c r="R52" s="563"/>
      <c r="S52" s="564"/>
      <c r="T52" s="215"/>
      <c r="U52" s="160"/>
      <c r="V52" s="480"/>
      <c r="W52" s="480"/>
      <c r="X52" s="480"/>
      <c r="Y52" s="480"/>
      <c r="Z52" s="480"/>
      <c r="AA52" s="480"/>
      <c r="AB52" s="480"/>
      <c r="AC52" s="480"/>
      <c r="AD52" s="480"/>
      <c r="AE52" s="160"/>
      <c r="AF52" s="160"/>
      <c r="AG52" s="160"/>
    </row>
    <row r="53" spans="1:33" x14ac:dyDescent="0.2">
      <c r="A53" s="336"/>
      <c r="B53" s="650" t="str">
        <f>"Bank statements will be submitted by the applicant to show that £" &amp; Dropdowns!$T$29 &amp; ", plus £" &amp; Dropdowns!$T$30 &amp; " for their partner, £" &amp; Dropdowns!$T$31 &amp; " for their first child, and £" &amp; Dropdowns!$T$32 &amp; " for each additional child, has been held for 28 days ending no more than 31 days before the visa application is submitted."</f>
        <v>Bank statements will be submitted by the applicant to show that £1270, plus £285 for their partner, £315 for their first child, and £200 for each additional child, has been held for 28 days ending no more than 31 days before the visa application is submitted.</v>
      </c>
      <c r="C53" s="650"/>
      <c r="D53" s="650"/>
      <c r="E53" s="650"/>
      <c r="F53" s="650"/>
      <c r="G53" s="650"/>
      <c r="H53" s="650"/>
      <c r="I53" s="650"/>
      <c r="J53" s="336"/>
      <c r="K53" s="215"/>
      <c r="L53" s="215"/>
      <c r="M53" s="215"/>
      <c r="N53" s="562"/>
      <c r="O53" s="563"/>
      <c r="P53" s="563"/>
      <c r="Q53" s="563"/>
      <c r="R53" s="563"/>
      <c r="S53" s="564"/>
      <c r="T53" s="215"/>
      <c r="U53" s="160"/>
      <c r="V53" s="480"/>
      <c r="W53" s="480"/>
      <c r="X53" s="480"/>
      <c r="Y53" s="480"/>
      <c r="Z53" s="480"/>
      <c r="AA53" s="480"/>
      <c r="AB53" s="480"/>
      <c r="AC53" s="480"/>
      <c r="AD53" s="480"/>
      <c r="AE53" s="160"/>
      <c r="AF53" s="160"/>
      <c r="AG53" s="160"/>
    </row>
    <row r="54" spans="1:33" x14ac:dyDescent="0.2">
      <c r="A54" s="336"/>
      <c r="B54" s="650"/>
      <c r="C54" s="650"/>
      <c r="D54" s="650"/>
      <c r="E54" s="650"/>
      <c r="F54" s="650"/>
      <c r="G54" s="650"/>
      <c r="H54" s="650"/>
      <c r="I54" s="650"/>
      <c r="J54" s="336"/>
      <c r="K54" s="215"/>
      <c r="L54" s="215"/>
      <c r="M54" s="215"/>
      <c r="N54" s="565"/>
      <c r="O54" s="566"/>
      <c r="P54" s="566"/>
      <c r="Q54" s="566"/>
      <c r="R54" s="566"/>
      <c r="S54" s="567"/>
      <c r="T54" s="215"/>
      <c r="U54" s="160"/>
      <c r="V54" s="480"/>
      <c r="W54" s="480"/>
      <c r="X54" s="480"/>
      <c r="Y54" s="480"/>
      <c r="Z54" s="480"/>
      <c r="AA54" s="480"/>
      <c r="AB54" s="480"/>
      <c r="AC54" s="480"/>
      <c r="AD54" s="480"/>
      <c r="AE54" s="160"/>
      <c r="AF54" s="160"/>
      <c r="AG54" s="160"/>
    </row>
    <row r="55" spans="1:33" ht="22.5" customHeight="1" x14ac:dyDescent="0.2">
      <c r="A55" s="338"/>
      <c r="B55" s="650"/>
      <c r="C55" s="650"/>
      <c r="D55" s="650"/>
      <c r="E55" s="650"/>
      <c r="F55" s="650"/>
      <c r="G55" s="650"/>
      <c r="H55" s="650"/>
      <c r="I55" s="650"/>
      <c r="J55" s="338"/>
      <c r="K55" s="189"/>
      <c r="L55" s="189"/>
      <c r="M55" s="189"/>
      <c r="N55" s="189"/>
      <c r="O55" s="189"/>
      <c r="P55" s="189"/>
      <c r="Q55" s="189"/>
      <c r="R55" s="189"/>
      <c r="S55" s="189"/>
      <c r="T55" s="189"/>
      <c r="U55" s="160"/>
      <c r="V55" s="480"/>
      <c r="W55" s="480"/>
      <c r="X55" s="480"/>
      <c r="Y55" s="480"/>
      <c r="Z55" s="480"/>
      <c r="AA55" s="480"/>
      <c r="AB55" s="480"/>
      <c r="AC55" s="480"/>
      <c r="AD55" s="480"/>
      <c r="AE55" s="160"/>
      <c r="AF55" s="160"/>
      <c r="AG55" s="160"/>
    </row>
    <row r="56" spans="1:33" ht="15" x14ac:dyDescent="0.2">
      <c r="A56" s="1" t="s">
        <v>197</v>
      </c>
      <c r="B56" s="5"/>
      <c r="C56" s="5"/>
      <c r="D56" s="5"/>
      <c r="E56" s="5"/>
      <c r="F56" s="5"/>
      <c r="G56" s="5"/>
      <c r="H56" s="5"/>
      <c r="I56" s="5"/>
      <c r="J56" s="5"/>
      <c r="K56" s="189"/>
      <c r="L56" s="189"/>
      <c r="M56" s="189"/>
      <c r="N56" s="189"/>
      <c r="O56" s="189"/>
      <c r="P56" s="189"/>
      <c r="Q56" s="189"/>
      <c r="R56" s="189"/>
      <c r="S56" s="189"/>
      <c r="T56" s="189"/>
      <c r="U56" s="160"/>
      <c r="V56" s="480"/>
      <c r="W56" s="480"/>
      <c r="X56" s="480"/>
      <c r="Y56" s="480"/>
      <c r="Z56" s="480"/>
      <c r="AA56" s="480"/>
      <c r="AB56" s="480"/>
      <c r="AC56" s="480"/>
      <c r="AD56" s="480"/>
      <c r="AE56" s="160"/>
      <c r="AF56" s="160"/>
      <c r="AG56" s="160"/>
    </row>
    <row r="57" spans="1:33" x14ac:dyDescent="0.2">
      <c r="A57" s="594" t="s">
        <v>198</v>
      </c>
      <c r="B57" s="594"/>
      <c r="C57" s="594"/>
      <c r="D57" s="594"/>
      <c r="E57" s="594"/>
      <c r="F57" s="594"/>
      <c r="G57" s="594"/>
      <c r="H57" s="594"/>
      <c r="I57" s="594"/>
      <c r="J57" s="594"/>
      <c r="K57" s="189"/>
      <c r="L57" s="189"/>
      <c r="M57" s="189"/>
      <c r="N57" s="189"/>
      <c r="O57" s="189"/>
      <c r="P57" s="189"/>
      <c r="Q57" s="189"/>
      <c r="R57" s="189"/>
      <c r="S57" s="189"/>
      <c r="T57" s="189"/>
      <c r="U57" s="160"/>
      <c r="V57" s="480"/>
      <c r="W57" s="480"/>
      <c r="X57" s="480"/>
      <c r="Y57" s="480"/>
      <c r="Z57" s="480"/>
      <c r="AA57" s="480"/>
      <c r="AB57" s="480"/>
      <c r="AC57" s="480"/>
      <c r="AD57" s="480"/>
      <c r="AE57" s="160"/>
      <c r="AF57" s="160"/>
      <c r="AG57" s="160"/>
    </row>
    <row r="58" spans="1:33" x14ac:dyDescent="0.2">
      <c r="A58" s="594"/>
      <c r="B58" s="594"/>
      <c r="C58" s="594"/>
      <c r="D58" s="594"/>
      <c r="E58" s="594"/>
      <c r="F58" s="594"/>
      <c r="G58" s="594"/>
      <c r="H58" s="594"/>
      <c r="I58" s="594"/>
      <c r="J58" s="594"/>
      <c r="K58" s="189"/>
      <c r="L58" s="189"/>
      <c r="M58" s="189"/>
      <c r="N58" s="189"/>
      <c r="O58" s="189"/>
      <c r="P58" s="189"/>
      <c r="Q58" s="189"/>
      <c r="R58" s="189"/>
      <c r="S58" s="189"/>
      <c r="T58" s="189"/>
      <c r="U58" s="160"/>
      <c r="V58" s="480"/>
      <c r="W58" s="480"/>
      <c r="X58" s="480"/>
      <c r="Y58" s="480"/>
      <c r="Z58" s="480"/>
      <c r="AA58" s="480"/>
      <c r="AB58" s="480"/>
      <c r="AC58" s="480"/>
      <c r="AD58" s="480"/>
      <c r="AE58" s="160"/>
      <c r="AF58" s="160"/>
      <c r="AG58" s="160"/>
    </row>
    <row r="59" spans="1:33" ht="15" thickBot="1" x14ac:dyDescent="0.25">
      <c r="A59" s="11"/>
      <c r="B59" s="11"/>
      <c r="C59" s="11"/>
      <c r="D59" s="11"/>
      <c r="E59" s="11"/>
      <c r="F59" s="11"/>
      <c r="G59" s="11"/>
      <c r="H59" s="11"/>
      <c r="I59" s="11"/>
      <c r="J59" s="11"/>
      <c r="K59" s="189"/>
      <c r="L59" s="189"/>
      <c r="M59" s="189"/>
      <c r="N59" s="189"/>
      <c r="O59" s="189"/>
      <c r="P59" s="189"/>
      <c r="Q59" s="189"/>
      <c r="R59" s="189"/>
      <c r="S59" s="189"/>
      <c r="T59" s="189"/>
      <c r="U59" s="160"/>
      <c r="V59" s="480"/>
      <c r="W59" s="480"/>
      <c r="X59" s="480"/>
      <c r="Y59" s="480"/>
      <c r="Z59" s="480"/>
      <c r="AA59" s="480"/>
      <c r="AB59" s="480"/>
      <c r="AC59" s="480"/>
      <c r="AD59" s="480"/>
      <c r="AE59" s="160"/>
      <c r="AF59" s="160"/>
      <c r="AG59" s="160"/>
    </row>
    <row r="60" spans="1:33" ht="15.75" thickBot="1" x14ac:dyDescent="0.3">
      <c r="A60" s="553" t="s">
        <v>346</v>
      </c>
      <c r="B60" s="553"/>
      <c r="C60" s="553"/>
      <c r="D60" s="553"/>
      <c r="E60" s="553"/>
      <c r="F60" s="553"/>
      <c r="G60" s="553"/>
      <c r="H60" s="11"/>
      <c r="I60" s="601" t="s">
        <v>195</v>
      </c>
      <c r="J60" s="602"/>
      <c r="K60" s="189"/>
      <c r="L60" s="189"/>
      <c r="M60" s="189"/>
      <c r="N60" s="386"/>
      <c r="O60" s="387"/>
      <c r="P60" s="387"/>
      <c r="Q60" s="387"/>
      <c r="R60" s="387"/>
      <c r="S60" s="388"/>
      <c r="T60" s="189"/>
      <c r="U60" s="160"/>
      <c r="V60" s="168"/>
      <c r="W60" s="160"/>
      <c r="X60" s="160"/>
      <c r="Y60" s="160"/>
      <c r="Z60" s="160"/>
      <c r="AA60" s="160"/>
      <c r="AB60" s="160"/>
      <c r="AC60" s="160"/>
      <c r="AD60" s="160"/>
      <c r="AE60" s="160"/>
      <c r="AF60" s="160"/>
      <c r="AG60" s="160"/>
    </row>
    <row r="61" spans="1:33" ht="15.75" thickBot="1" x14ac:dyDescent="0.3">
      <c r="A61" s="553" t="s">
        <v>199</v>
      </c>
      <c r="B61" s="553"/>
      <c r="C61" s="553"/>
      <c r="D61" s="553"/>
      <c r="E61" s="452"/>
      <c r="F61" s="453"/>
      <c r="G61" s="453"/>
      <c r="H61" s="453"/>
      <c r="I61" s="453"/>
      <c r="J61" s="454"/>
      <c r="K61" s="189"/>
      <c r="L61" s="189"/>
      <c r="M61" s="189"/>
      <c r="N61" s="389"/>
      <c r="O61" s="390"/>
      <c r="P61" s="390"/>
      <c r="Q61" s="390"/>
      <c r="R61" s="390"/>
      <c r="S61" s="391"/>
      <c r="T61" s="189"/>
      <c r="U61" s="160"/>
      <c r="V61" s="480"/>
      <c r="W61" s="480"/>
      <c r="X61" s="480"/>
      <c r="Y61" s="480"/>
      <c r="Z61" s="480"/>
      <c r="AA61" s="480"/>
      <c r="AB61" s="480"/>
      <c r="AC61" s="480"/>
      <c r="AD61" s="480"/>
      <c r="AE61" s="160"/>
      <c r="AF61" s="160"/>
      <c r="AG61" s="160"/>
    </row>
    <row r="62" spans="1:33" ht="15.75" thickBot="1" x14ac:dyDescent="0.3">
      <c r="A62" s="587" t="s">
        <v>347</v>
      </c>
      <c r="B62" s="587"/>
      <c r="C62" s="587"/>
      <c r="D62" s="587"/>
      <c r="E62" s="452"/>
      <c r="F62" s="453"/>
      <c r="G62" s="453"/>
      <c r="H62" s="453"/>
      <c r="I62" s="453"/>
      <c r="J62" s="454"/>
      <c r="K62" s="189"/>
      <c r="L62" s="189"/>
      <c r="M62" s="189"/>
      <c r="N62" s="389"/>
      <c r="O62" s="390"/>
      <c r="P62" s="390"/>
      <c r="Q62" s="390"/>
      <c r="R62" s="390"/>
      <c r="S62" s="391"/>
      <c r="T62" s="189"/>
      <c r="U62" s="160"/>
      <c r="V62" s="480"/>
      <c r="W62" s="480"/>
      <c r="X62" s="480"/>
      <c r="Y62" s="480"/>
      <c r="Z62" s="480"/>
      <c r="AA62" s="480"/>
      <c r="AB62" s="480"/>
      <c r="AC62" s="480"/>
      <c r="AD62" s="480"/>
      <c r="AE62" s="160"/>
      <c r="AF62" s="160"/>
      <c r="AG62" s="160"/>
    </row>
    <row r="63" spans="1:33" ht="15.75" thickBot="1" x14ac:dyDescent="0.3">
      <c r="A63" s="587" t="s">
        <v>348</v>
      </c>
      <c r="B63" s="587"/>
      <c r="C63" s="587"/>
      <c r="D63" s="587"/>
      <c r="E63" s="452"/>
      <c r="F63" s="453"/>
      <c r="G63" s="453"/>
      <c r="H63" s="453"/>
      <c r="I63" s="453"/>
      <c r="J63" s="454"/>
      <c r="K63" s="189"/>
      <c r="L63" s="189"/>
      <c r="M63" s="189"/>
      <c r="N63" s="392"/>
      <c r="O63" s="393"/>
      <c r="P63" s="393"/>
      <c r="Q63" s="393"/>
      <c r="R63" s="393"/>
      <c r="S63" s="394"/>
      <c r="T63" s="189"/>
      <c r="U63" s="160"/>
      <c r="V63" s="480"/>
      <c r="W63" s="480"/>
      <c r="X63" s="480"/>
      <c r="Y63" s="480"/>
      <c r="Z63" s="480"/>
      <c r="AA63" s="480"/>
      <c r="AB63" s="480"/>
      <c r="AC63" s="480"/>
      <c r="AD63" s="480"/>
      <c r="AE63" s="160"/>
      <c r="AF63" s="160"/>
      <c r="AG63" s="160"/>
    </row>
    <row r="64" spans="1:33" ht="15" thickBot="1" x14ac:dyDescent="0.25">
      <c r="A64" s="11"/>
      <c r="B64" s="11"/>
      <c r="C64" s="11"/>
      <c r="D64" s="11"/>
      <c r="E64" s="592" t="str">
        <f>IF(AND($E$63&lt;&gt;"",$E$62&lt;&gt;"",ISERROR(FIND(" ",TRIM($E$62)))),"Please check this is a previous name, not a middle name","")</f>
        <v/>
      </c>
      <c r="F64" s="592"/>
      <c r="G64" s="592"/>
      <c r="H64" s="592"/>
      <c r="I64" s="592"/>
      <c r="J64" s="592"/>
      <c r="K64" s="189"/>
      <c r="L64" s="189"/>
      <c r="M64" s="189"/>
      <c r="N64" s="189"/>
      <c r="O64" s="189"/>
      <c r="P64" s="189"/>
      <c r="Q64" s="189"/>
      <c r="R64" s="189"/>
      <c r="S64" s="189"/>
      <c r="T64" s="189"/>
      <c r="U64" s="160"/>
      <c r="V64" s="480"/>
      <c r="W64" s="480"/>
      <c r="X64" s="480"/>
      <c r="Y64" s="480"/>
      <c r="Z64" s="480"/>
      <c r="AA64" s="480"/>
      <c r="AB64" s="480"/>
      <c r="AC64" s="480"/>
      <c r="AD64" s="480"/>
      <c r="AE64" s="160"/>
      <c r="AF64" s="160"/>
      <c r="AG64" s="160"/>
    </row>
    <row r="65" spans="1:33" ht="15.75" thickBot="1" x14ac:dyDescent="0.3">
      <c r="A65" s="13" t="s">
        <v>202</v>
      </c>
      <c r="B65" s="11"/>
      <c r="C65" s="11"/>
      <c r="D65" s="11"/>
      <c r="E65" s="452"/>
      <c r="F65" s="453"/>
      <c r="G65" s="453"/>
      <c r="H65" s="453"/>
      <c r="I65" s="453"/>
      <c r="J65" s="454"/>
      <c r="K65" s="189"/>
      <c r="L65" s="189"/>
      <c r="M65" s="189"/>
      <c r="N65" s="386"/>
      <c r="O65" s="387"/>
      <c r="P65" s="387"/>
      <c r="Q65" s="387"/>
      <c r="R65" s="387"/>
      <c r="S65" s="388"/>
      <c r="T65" s="189"/>
      <c r="U65" s="160"/>
      <c r="V65" s="164"/>
      <c r="W65" s="164"/>
      <c r="X65" s="164"/>
      <c r="Y65" s="164"/>
      <c r="Z65" s="164"/>
      <c r="AA65" s="164"/>
      <c r="AB65" s="164"/>
      <c r="AC65" s="164"/>
      <c r="AD65" s="164"/>
      <c r="AE65" s="160"/>
      <c r="AF65" s="160"/>
      <c r="AG65" s="160"/>
    </row>
    <row r="66" spans="1:33" ht="15.75" thickBot="1" x14ac:dyDescent="0.3">
      <c r="A66" s="13" t="s">
        <v>200</v>
      </c>
      <c r="B66" s="11"/>
      <c r="C66" s="11"/>
      <c r="D66" s="11"/>
      <c r="E66" s="452"/>
      <c r="F66" s="453"/>
      <c r="G66" s="453"/>
      <c r="H66" s="453"/>
      <c r="I66" s="453"/>
      <c r="J66" s="454"/>
      <c r="K66" s="189"/>
      <c r="L66" s="189"/>
      <c r="M66" s="189"/>
      <c r="N66" s="389"/>
      <c r="O66" s="390"/>
      <c r="P66" s="390"/>
      <c r="Q66" s="390"/>
      <c r="R66" s="390"/>
      <c r="S66" s="391"/>
      <c r="T66" s="189"/>
      <c r="U66" s="160"/>
      <c r="V66" s="160"/>
      <c r="W66" s="160"/>
      <c r="X66" s="160"/>
      <c r="Y66" s="160"/>
      <c r="Z66" s="160"/>
      <c r="AA66" s="160"/>
      <c r="AB66" s="160"/>
      <c r="AC66" s="160"/>
      <c r="AD66" s="160"/>
      <c r="AE66" s="160"/>
      <c r="AF66" s="160"/>
      <c r="AG66" s="160"/>
    </row>
    <row r="67" spans="1:33" ht="15.75" thickBot="1" x14ac:dyDescent="0.3">
      <c r="A67" s="13" t="s">
        <v>201</v>
      </c>
      <c r="B67" s="11"/>
      <c r="C67" s="11"/>
      <c r="D67" s="11"/>
      <c r="E67" s="452"/>
      <c r="F67" s="453"/>
      <c r="G67" s="453"/>
      <c r="H67" s="453"/>
      <c r="I67" s="453"/>
      <c r="J67" s="454"/>
      <c r="K67" s="189"/>
      <c r="L67" s="189"/>
      <c r="M67" s="189"/>
      <c r="N67" s="392"/>
      <c r="O67" s="393"/>
      <c r="P67" s="393"/>
      <c r="Q67" s="393"/>
      <c r="R67" s="393"/>
      <c r="S67" s="394"/>
      <c r="T67" s="189"/>
      <c r="U67" s="160"/>
      <c r="V67" s="160"/>
      <c r="W67" s="160"/>
      <c r="X67" s="160"/>
      <c r="Y67" s="160"/>
      <c r="Z67" s="160"/>
      <c r="AA67" s="160"/>
      <c r="AB67" s="160"/>
      <c r="AC67" s="160"/>
      <c r="AD67" s="160"/>
      <c r="AE67" s="160"/>
      <c r="AF67" s="160"/>
      <c r="AG67" s="160"/>
    </row>
    <row r="68" spans="1:33" ht="15.75" thickBot="1" x14ac:dyDescent="0.3">
      <c r="A68" s="11"/>
      <c r="B68" s="552" t="str">
        <f>IF(OR(ISTEXT(VLOOKUP(CHECKING!$D$20,Dropdowns!$I$5:$I$8,1,FALSE)),ISTEXT(VLOOKUP(CHECKING!$D$24,Dropdowns!$I$5:$I$8,1,FALSE)),ISTEXT(VLOOKUP(CHECKING!$D$25,Dropdowns!$I$5:$I$8,1,FALSE))),"NOTE: Applicant is a British or Irish national - Skilled Worker visa not required","")</f>
        <v/>
      </c>
      <c r="C68" s="552"/>
      <c r="D68" s="552"/>
      <c r="E68" s="552"/>
      <c r="F68" s="552"/>
      <c r="G68" s="552"/>
      <c r="H68" s="552"/>
      <c r="I68" s="552"/>
      <c r="J68" s="11"/>
      <c r="K68" s="189"/>
      <c r="L68" s="189"/>
      <c r="M68" s="189"/>
      <c r="N68" s="189"/>
      <c r="O68" s="189"/>
      <c r="P68" s="189"/>
      <c r="Q68" s="189"/>
      <c r="R68" s="189"/>
      <c r="S68" s="189"/>
      <c r="T68" s="189"/>
      <c r="U68" s="160"/>
      <c r="V68" s="160"/>
      <c r="W68" s="160"/>
      <c r="X68" s="160"/>
      <c r="Y68" s="160"/>
      <c r="Z68" s="160"/>
      <c r="AA68" s="160"/>
      <c r="AB68" s="160"/>
      <c r="AC68" s="160"/>
      <c r="AD68" s="160"/>
      <c r="AE68" s="160"/>
      <c r="AF68" s="160"/>
      <c r="AG68" s="160"/>
    </row>
    <row r="69" spans="1:33" ht="15.75" thickBot="1" x14ac:dyDescent="0.3">
      <c r="A69" s="13" t="s">
        <v>204</v>
      </c>
      <c r="B69" s="11"/>
      <c r="C69" s="11"/>
      <c r="D69" s="11"/>
      <c r="E69" s="11"/>
      <c r="F69" s="14" t="s">
        <v>195</v>
      </c>
      <c r="G69" s="11"/>
      <c r="H69" s="11"/>
      <c r="I69" s="11"/>
      <c r="J69" s="11"/>
      <c r="K69" s="189"/>
      <c r="L69" s="189"/>
      <c r="M69" s="189"/>
      <c r="N69" s="386"/>
      <c r="O69" s="387"/>
      <c r="P69" s="387"/>
      <c r="Q69" s="387"/>
      <c r="R69" s="387"/>
      <c r="S69" s="388"/>
      <c r="T69" s="189"/>
      <c r="U69" s="160"/>
      <c r="V69" s="160"/>
      <c r="W69" s="160"/>
      <c r="X69" s="160"/>
      <c r="Y69" s="160"/>
      <c r="Z69" s="160"/>
      <c r="AA69" s="160"/>
      <c r="AB69" s="160"/>
      <c r="AC69" s="160"/>
      <c r="AD69" s="160"/>
      <c r="AE69" s="160"/>
      <c r="AF69" s="160"/>
      <c r="AG69" s="160"/>
    </row>
    <row r="70" spans="1:33" ht="15.75" customHeight="1" thickBot="1" x14ac:dyDescent="0.3">
      <c r="A70" s="13" t="s">
        <v>213</v>
      </c>
      <c r="B70" s="11"/>
      <c r="C70" s="11"/>
      <c r="D70" s="11"/>
      <c r="E70" s="613"/>
      <c r="F70" s="614"/>
      <c r="G70" s="614"/>
      <c r="H70" s="614"/>
      <c r="I70" s="614"/>
      <c r="J70" s="615"/>
      <c r="K70" s="189"/>
      <c r="L70" s="189"/>
      <c r="M70" s="189"/>
      <c r="N70" s="389"/>
      <c r="O70" s="390"/>
      <c r="P70" s="390"/>
      <c r="Q70" s="390"/>
      <c r="R70" s="390"/>
      <c r="S70" s="391"/>
      <c r="T70" s="189"/>
      <c r="U70" s="160"/>
      <c r="V70" s="480"/>
      <c r="W70" s="480"/>
      <c r="X70" s="480"/>
      <c r="Y70" s="480"/>
      <c r="Z70" s="480"/>
      <c r="AA70" s="480"/>
      <c r="AB70" s="480"/>
      <c r="AC70" s="480"/>
      <c r="AD70" s="480"/>
      <c r="AE70" s="160"/>
      <c r="AF70" s="160"/>
      <c r="AG70" s="160"/>
    </row>
    <row r="71" spans="1:33" ht="15.75" thickBot="1" x14ac:dyDescent="0.3">
      <c r="A71" s="13" t="s">
        <v>214</v>
      </c>
      <c r="B71" s="11"/>
      <c r="C71" s="11"/>
      <c r="D71" s="11"/>
      <c r="E71" s="613"/>
      <c r="F71" s="614"/>
      <c r="G71" s="614"/>
      <c r="H71" s="614"/>
      <c r="I71" s="614"/>
      <c r="J71" s="615"/>
      <c r="K71" s="189"/>
      <c r="L71" s="189"/>
      <c r="M71" s="189"/>
      <c r="N71" s="392"/>
      <c r="O71" s="393"/>
      <c r="P71" s="393"/>
      <c r="Q71" s="393"/>
      <c r="R71" s="393"/>
      <c r="S71" s="394"/>
      <c r="T71" s="189"/>
      <c r="U71" s="160"/>
      <c r="V71" s="480"/>
      <c r="W71" s="480"/>
      <c r="X71" s="480"/>
      <c r="Y71" s="480"/>
      <c r="Z71" s="480"/>
      <c r="AA71" s="480"/>
      <c r="AB71" s="480"/>
      <c r="AC71" s="480"/>
      <c r="AD71" s="480"/>
      <c r="AE71" s="160"/>
      <c r="AF71" s="160"/>
      <c r="AG71" s="160"/>
    </row>
    <row r="72" spans="1:33" x14ac:dyDescent="0.2">
      <c r="A72" s="584" t="str">
        <f>IF(OR(AND(CHECKING!$D$24&lt;&gt;"- select -",CHECKING!$D$24&lt;&gt;""),AND(CHECKING!$D$25&lt;&gt;"- select -",CHECKING!$D$25&lt;&gt;"")),"Please provide copies of passports for each nationality","")</f>
        <v/>
      </c>
      <c r="B72" s="584"/>
      <c r="C72" s="584"/>
      <c r="D72" s="584"/>
      <c r="E72" s="584"/>
      <c r="F72" s="584"/>
      <c r="G72" s="584"/>
      <c r="H72" s="584"/>
      <c r="I72" s="584"/>
      <c r="J72" s="584"/>
      <c r="K72" s="189"/>
      <c r="L72" s="189"/>
      <c r="M72" s="189"/>
      <c r="N72" s="189"/>
      <c r="O72" s="189"/>
      <c r="P72" s="189"/>
      <c r="Q72" s="189"/>
      <c r="R72" s="189"/>
      <c r="S72" s="189"/>
      <c r="T72" s="189"/>
      <c r="U72" s="160"/>
      <c r="V72" s="160"/>
      <c r="W72" s="160"/>
      <c r="X72" s="160"/>
      <c r="Y72" s="160"/>
      <c r="Z72" s="160"/>
      <c r="AA72" s="160"/>
      <c r="AB72" s="160"/>
      <c r="AC72" s="160"/>
      <c r="AD72" s="160"/>
      <c r="AE72" s="160"/>
      <c r="AF72" s="160"/>
      <c r="AG72" s="160"/>
    </row>
    <row r="73" spans="1:33" ht="15" thickBot="1" x14ac:dyDescent="0.25">
      <c r="A73" s="11"/>
      <c r="B73" s="11"/>
      <c r="C73" s="11"/>
      <c r="D73" s="11"/>
      <c r="E73" s="11"/>
      <c r="F73" s="11"/>
      <c r="G73" s="11"/>
      <c r="H73" s="11"/>
      <c r="I73" s="11"/>
      <c r="J73" s="11"/>
      <c r="K73" s="189"/>
      <c r="L73" s="189"/>
      <c r="M73" s="189"/>
      <c r="N73" s="189"/>
      <c r="O73" s="189"/>
      <c r="P73" s="189"/>
      <c r="Q73" s="189"/>
      <c r="R73" s="189"/>
      <c r="S73" s="189"/>
      <c r="T73" s="189"/>
      <c r="U73" s="160"/>
      <c r="V73" s="160"/>
      <c r="W73" s="160"/>
      <c r="X73" s="160"/>
      <c r="Y73" s="160"/>
      <c r="Z73" s="160"/>
      <c r="AA73" s="160"/>
      <c r="AB73" s="160"/>
      <c r="AC73" s="160"/>
      <c r="AD73" s="160"/>
      <c r="AE73" s="160"/>
      <c r="AF73" s="160"/>
      <c r="AG73" s="160"/>
    </row>
    <row r="74" spans="1:33" ht="15.75" thickBot="1" x14ac:dyDescent="0.3">
      <c r="A74" s="553" t="s">
        <v>847</v>
      </c>
      <c r="B74" s="553"/>
      <c r="C74" s="616"/>
      <c r="D74" s="581"/>
      <c r="E74" s="583"/>
      <c r="F74" s="13" t="s">
        <v>324</v>
      </c>
      <c r="G74" s="80" t="s">
        <v>195</v>
      </c>
      <c r="H74" s="81" t="s">
        <v>328</v>
      </c>
      <c r="I74" s="82"/>
      <c r="J74" s="11"/>
      <c r="K74" s="189"/>
      <c r="L74" s="189"/>
      <c r="M74" s="189"/>
      <c r="N74" s="386"/>
      <c r="O74" s="387"/>
      <c r="P74" s="387"/>
      <c r="Q74" s="387"/>
      <c r="R74" s="387"/>
      <c r="S74" s="388"/>
      <c r="T74" s="189"/>
      <c r="U74" s="160"/>
      <c r="V74" s="160"/>
      <c r="W74" s="160"/>
      <c r="X74" s="160"/>
      <c r="Y74" s="160"/>
      <c r="Z74" s="160"/>
      <c r="AA74" s="160"/>
      <c r="AB74" s="160"/>
      <c r="AC74" s="160"/>
      <c r="AD74" s="160"/>
      <c r="AE74" s="160"/>
      <c r="AF74" s="160"/>
      <c r="AG74" s="160"/>
    </row>
    <row r="75" spans="1:33" ht="15" x14ac:dyDescent="0.25">
      <c r="A75" s="11"/>
      <c r="B75" s="11"/>
      <c r="C75" s="552" t="str">
        <f ca="1">IFERROR(IF($D$74&lt;&gt;"",IF(YEAR($D$74)&gt;(YEAR($I$386)-16),YEAR($I$386)-YEAR($D$74)&amp;" years old?",IF(YEAR($D$74)&lt;(YEAR($I$386)-80),YEAR($I$386)-YEAR($D$74)&amp;" years old?","Applicant is " &amp; DATEDIF($D$74,TODAY(),"y") &amp; " years &amp; " &amp; DATEDIF($D$74,TODAY(),"ym") &amp; " months old")),""),"DATE ENTRY ERROR!")</f>
        <v/>
      </c>
      <c r="D75" s="552"/>
      <c r="E75" s="552"/>
      <c r="F75" s="552"/>
      <c r="G75" s="186"/>
      <c r="H75" s="186"/>
      <c r="I75" s="186"/>
      <c r="J75" s="11"/>
      <c r="K75" s="189"/>
      <c r="L75" s="189"/>
      <c r="M75" s="189"/>
      <c r="N75" s="392"/>
      <c r="O75" s="393"/>
      <c r="P75" s="393"/>
      <c r="Q75" s="393"/>
      <c r="R75" s="393"/>
      <c r="S75" s="394"/>
      <c r="T75" s="189"/>
      <c r="U75" s="160"/>
      <c r="V75" s="480"/>
      <c r="W75" s="480"/>
      <c r="X75" s="480"/>
      <c r="Y75" s="480"/>
      <c r="Z75" s="480"/>
      <c r="AA75" s="480"/>
      <c r="AB75" s="480"/>
      <c r="AC75" s="480"/>
      <c r="AD75" s="480"/>
      <c r="AE75" s="160"/>
      <c r="AF75" s="160"/>
      <c r="AG75" s="160"/>
    </row>
    <row r="76" spans="1:33" ht="15" thickBot="1" x14ac:dyDescent="0.25">
      <c r="A76" s="11"/>
      <c r="B76" s="11"/>
      <c r="C76" s="11"/>
      <c r="D76" s="11"/>
      <c r="E76" s="11"/>
      <c r="F76" s="11"/>
      <c r="G76" s="11"/>
      <c r="H76" s="11"/>
      <c r="I76" s="11"/>
      <c r="J76" s="11"/>
      <c r="K76" s="189"/>
      <c r="L76" s="189"/>
      <c r="M76" s="189"/>
      <c r="N76" s="189"/>
      <c r="O76" s="189"/>
      <c r="P76" s="189"/>
      <c r="Q76" s="189"/>
      <c r="R76" s="189"/>
      <c r="S76" s="189"/>
      <c r="T76" s="189"/>
      <c r="U76" s="160"/>
      <c r="V76" s="480"/>
      <c r="W76" s="480"/>
      <c r="X76" s="480"/>
      <c r="Y76" s="480"/>
      <c r="Z76" s="480"/>
      <c r="AA76" s="480"/>
      <c r="AB76" s="480"/>
      <c r="AC76" s="480"/>
      <c r="AD76" s="480"/>
      <c r="AE76" s="160"/>
      <c r="AF76" s="160"/>
      <c r="AG76" s="160"/>
    </row>
    <row r="77" spans="1:33" ht="15.75" thickBot="1" x14ac:dyDescent="0.3">
      <c r="A77" s="553" t="s">
        <v>325</v>
      </c>
      <c r="B77" s="553"/>
      <c r="C77" s="553"/>
      <c r="D77" s="553"/>
      <c r="E77" s="455"/>
      <c r="F77" s="456"/>
      <c r="G77" s="456"/>
      <c r="H77" s="456"/>
      <c r="I77" s="456"/>
      <c r="J77" s="457"/>
      <c r="K77" s="189"/>
      <c r="L77" s="189"/>
      <c r="M77" s="189"/>
      <c r="N77" s="386"/>
      <c r="O77" s="387"/>
      <c r="P77" s="387"/>
      <c r="Q77" s="387"/>
      <c r="R77" s="387"/>
      <c r="S77" s="388"/>
      <c r="T77" s="189"/>
      <c r="U77" s="160"/>
      <c r="V77" s="480"/>
      <c r="W77" s="480"/>
      <c r="X77" s="480"/>
      <c r="Y77" s="480"/>
      <c r="Z77" s="480"/>
      <c r="AA77" s="480"/>
      <c r="AB77" s="480"/>
      <c r="AC77" s="480"/>
      <c r="AD77" s="480"/>
      <c r="AE77" s="160"/>
      <c r="AF77" s="160"/>
      <c r="AG77" s="160"/>
    </row>
    <row r="78" spans="1:33" ht="15" thickBot="1" x14ac:dyDescent="0.25">
      <c r="A78" s="11"/>
      <c r="B78" s="11"/>
      <c r="C78" s="11"/>
      <c r="D78" s="11"/>
      <c r="E78" s="11"/>
      <c r="F78" s="11"/>
      <c r="G78" s="11"/>
      <c r="H78" s="11"/>
      <c r="I78" s="11"/>
      <c r="J78" s="11"/>
      <c r="K78" s="189"/>
      <c r="L78" s="189"/>
      <c r="M78" s="189"/>
      <c r="N78" s="389"/>
      <c r="O78" s="390"/>
      <c r="P78" s="390"/>
      <c r="Q78" s="390"/>
      <c r="R78" s="390"/>
      <c r="S78" s="391"/>
      <c r="T78" s="189"/>
      <c r="U78" s="160"/>
      <c r="V78" s="160"/>
      <c r="W78" s="160"/>
      <c r="X78" s="160"/>
      <c r="Y78" s="160"/>
      <c r="Z78" s="160"/>
      <c r="AA78" s="160"/>
      <c r="AB78" s="160"/>
      <c r="AC78" s="160"/>
      <c r="AD78" s="160"/>
      <c r="AE78" s="160"/>
      <c r="AF78" s="160"/>
      <c r="AG78" s="160"/>
    </row>
    <row r="79" spans="1:33" ht="15.75" thickBot="1" x14ac:dyDescent="0.3">
      <c r="A79" s="13" t="s">
        <v>850</v>
      </c>
      <c r="B79" s="11"/>
      <c r="C79" s="11"/>
      <c r="D79" s="11"/>
      <c r="E79" s="581"/>
      <c r="F79" s="582"/>
      <c r="G79" s="582"/>
      <c r="H79" s="582"/>
      <c r="I79" s="582"/>
      <c r="J79" s="583"/>
      <c r="K79" s="189"/>
      <c r="L79" s="189"/>
      <c r="M79" s="189"/>
      <c r="N79" s="389"/>
      <c r="O79" s="390"/>
      <c r="P79" s="390"/>
      <c r="Q79" s="390"/>
      <c r="R79" s="390"/>
      <c r="S79" s="391"/>
      <c r="T79" s="189"/>
      <c r="U79" s="160"/>
      <c r="V79" s="160"/>
      <c r="W79" s="160"/>
      <c r="X79" s="160"/>
      <c r="Y79" s="160"/>
      <c r="Z79" s="160"/>
      <c r="AA79" s="160"/>
      <c r="AB79" s="160"/>
      <c r="AC79" s="160"/>
      <c r="AD79" s="160"/>
      <c r="AE79" s="160"/>
      <c r="AF79" s="160"/>
      <c r="AG79" s="160"/>
    </row>
    <row r="80" spans="1:33" ht="15.75" thickBot="1" x14ac:dyDescent="0.3">
      <c r="A80" s="13" t="s">
        <v>851</v>
      </c>
      <c r="B80" s="11"/>
      <c r="C80" s="11"/>
      <c r="D80" s="11"/>
      <c r="E80" s="581"/>
      <c r="F80" s="582"/>
      <c r="G80" s="582"/>
      <c r="H80" s="582"/>
      <c r="I80" s="582"/>
      <c r="J80" s="583"/>
      <c r="K80" s="189"/>
      <c r="L80" s="189"/>
      <c r="M80" s="189"/>
      <c r="N80" s="389"/>
      <c r="O80" s="390"/>
      <c r="P80" s="390"/>
      <c r="Q80" s="390"/>
      <c r="R80" s="390"/>
      <c r="S80" s="391"/>
      <c r="T80" s="189"/>
      <c r="U80" s="160"/>
      <c r="V80" s="160"/>
      <c r="W80" s="160"/>
      <c r="X80" s="160"/>
      <c r="Y80" s="160"/>
      <c r="Z80" s="160"/>
      <c r="AA80" s="160"/>
      <c r="AB80" s="160"/>
      <c r="AC80" s="160"/>
      <c r="AD80" s="160"/>
      <c r="AE80" s="160"/>
      <c r="AF80" s="160"/>
      <c r="AG80" s="160"/>
    </row>
    <row r="81" spans="1:33" ht="15" customHeight="1" x14ac:dyDescent="0.25">
      <c r="A81" s="552" t="str">
        <f ca="1">IFERROR(IF($E$80&lt;&gt;"",IF($E$80&lt;=TODAY(),"expired passport - please list new passport details",IF(DATEDIF(TODAY(),$E$80,"M")&lt;=3,"this passport will expire in around three months or less - please list new passport details","")),""),"DATE ENTRY ERROR!")</f>
        <v/>
      </c>
      <c r="B81" s="552"/>
      <c r="C81" s="552"/>
      <c r="D81" s="552"/>
      <c r="E81" s="552"/>
      <c r="F81" s="552"/>
      <c r="G81" s="552"/>
      <c r="H81" s="552"/>
      <c r="I81" s="552"/>
      <c r="J81" s="552"/>
      <c r="K81" s="189"/>
      <c r="L81" s="189"/>
      <c r="M81" s="189"/>
      <c r="N81" s="389"/>
      <c r="O81" s="390"/>
      <c r="P81" s="390"/>
      <c r="Q81" s="390"/>
      <c r="R81" s="390"/>
      <c r="S81" s="391"/>
      <c r="T81" s="189"/>
      <c r="U81" s="160"/>
      <c r="V81" s="480"/>
      <c r="W81" s="480"/>
      <c r="X81" s="480"/>
      <c r="Y81" s="480"/>
      <c r="Z81" s="480"/>
      <c r="AA81" s="480"/>
      <c r="AB81" s="480"/>
      <c r="AC81" s="480"/>
      <c r="AD81" s="480"/>
      <c r="AE81" s="160"/>
      <c r="AF81" s="160"/>
      <c r="AG81" s="160"/>
    </row>
    <row r="82" spans="1:33" ht="15" thickBot="1" x14ac:dyDescent="0.25">
      <c r="A82" s="11"/>
      <c r="B82" s="11"/>
      <c r="C82" s="11"/>
      <c r="D82" s="11"/>
      <c r="E82" s="11"/>
      <c r="F82" s="11"/>
      <c r="G82" s="11"/>
      <c r="H82" s="11"/>
      <c r="I82" s="11"/>
      <c r="J82" s="11"/>
      <c r="K82" s="189"/>
      <c r="L82" s="189"/>
      <c r="M82" s="189"/>
      <c r="N82" s="389"/>
      <c r="O82" s="390"/>
      <c r="P82" s="390"/>
      <c r="Q82" s="390"/>
      <c r="R82" s="390"/>
      <c r="S82" s="391"/>
      <c r="T82" s="189"/>
      <c r="U82" s="160"/>
      <c r="V82" s="480"/>
      <c r="W82" s="480"/>
      <c r="X82" s="480"/>
      <c r="Y82" s="480"/>
      <c r="Z82" s="480"/>
      <c r="AA82" s="480"/>
      <c r="AB82" s="480"/>
      <c r="AC82" s="480"/>
      <c r="AD82" s="480"/>
      <c r="AE82" s="160"/>
      <c r="AF82" s="160"/>
      <c r="AG82" s="160"/>
    </row>
    <row r="83" spans="1:33" ht="15.75" thickBot="1" x14ac:dyDescent="0.3">
      <c r="A83" s="553" t="s">
        <v>333</v>
      </c>
      <c r="B83" s="553"/>
      <c r="C83" s="553"/>
      <c r="D83" s="553"/>
      <c r="E83" s="452"/>
      <c r="F83" s="453"/>
      <c r="G83" s="453"/>
      <c r="H83" s="453"/>
      <c r="I83" s="453"/>
      <c r="J83" s="454"/>
      <c r="K83" s="189"/>
      <c r="L83" s="189"/>
      <c r="M83" s="189"/>
      <c r="N83" s="389"/>
      <c r="O83" s="390"/>
      <c r="P83" s="390"/>
      <c r="Q83" s="390"/>
      <c r="R83" s="390"/>
      <c r="S83" s="391"/>
      <c r="T83" s="189"/>
      <c r="U83" s="160"/>
      <c r="V83" s="160"/>
      <c r="W83" s="160"/>
      <c r="X83" s="160"/>
      <c r="Y83" s="160"/>
      <c r="Z83" s="160"/>
      <c r="AA83" s="160"/>
      <c r="AB83" s="160"/>
      <c r="AC83" s="160"/>
      <c r="AD83" s="160"/>
      <c r="AE83" s="160"/>
      <c r="AF83" s="160"/>
      <c r="AG83" s="160"/>
    </row>
    <row r="84" spans="1:33" ht="15.75" thickBot="1" x14ac:dyDescent="0.3">
      <c r="A84" s="553" t="s">
        <v>334</v>
      </c>
      <c r="B84" s="553"/>
      <c r="C84" s="553"/>
      <c r="D84" s="553"/>
      <c r="E84" s="452"/>
      <c r="F84" s="453"/>
      <c r="G84" s="453"/>
      <c r="H84" s="453"/>
      <c r="I84" s="453"/>
      <c r="J84" s="454"/>
      <c r="K84" s="189"/>
      <c r="L84" s="189"/>
      <c r="M84" s="189"/>
      <c r="N84" s="392"/>
      <c r="O84" s="393"/>
      <c r="P84" s="393"/>
      <c r="Q84" s="393"/>
      <c r="R84" s="393"/>
      <c r="S84" s="394"/>
      <c r="T84" s="189"/>
      <c r="U84" s="160"/>
      <c r="V84" s="160"/>
      <c r="W84" s="160"/>
      <c r="X84" s="160"/>
      <c r="Y84" s="160"/>
      <c r="Z84" s="160"/>
      <c r="AA84" s="160"/>
      <c r="AB84" s="160"/>
      <c r="AC84" s="160"/>
      <c r="AD84" s="160"/>
      <c r="AE84" s="160"/>
      <c r="AF84" s="160"/>
      <c r="AG84" s="160"/>
    </row>
    <row r="85" spans="1:33" x14ac:dyDescent="0.2">
      <c r="A85" s="11"/>
      <c r="B85" s="11"/>
      <c r="C85" s="11"/>
      <c r="D85" s="11"/>
      <c r="E85" s="11"/>
      <c r="F85" s="11"/>
      <c r="G85" s="11"/>
      <c r="H85" s="11"/>
      <c r="I85" s="11"/>
      <c r="J85" s="11"/>
      <c r="K85" s="189"/>
      <c r="L85" s="189"/>
      <c r="M85" s="189"/>
      <c r="N85" s="189"/>
      <c r="O85" s="189"/>
      <c r="P85" s="189"/>
      <c r="Q85" s="189"/>
      <c r="R85" s="189"/>
      <c r="S85" s="189"/>
      <c r="T85" s="189"/>
      <c r="U85" s="160"/>
      <c r="V85" s="480"/>
      <c r="W85" s="480"/>
      <c r="X85" s="480"/>
      <c r="Y85" s="480"/>
      <c r="Z85" s="480"/>
      <c r="AA85" s="480"/>
      <c r="AB85" s="480"/>
      <c r="AC85" s="480"/>
      <c r="AD85" s="480"/>
      <c r="AE85" s="480"/>
      <c r="AF85" s="160"/>
      <c r="AG85" s="160"/>
    </row>
    <row r="86" spans="1:33" ht="15" x14ac:dyDescent="0.2">
      <c r="A86" s="420" t="s">
        <v>335</v>
      </c>
      <c r="B86" s="420"/>
      <c r="C86" s="420"/>
      <c r="D86" s="420"/>
      <c r="E86" s="420"/>
      <c r="F86" s="420"/>
      <c r="G86" s="420"/>
      <c r="H86" s="420"/>
      <c r="I86" s="420"/>
      <c r="J86" s="420"/>
      <c r="K86" s="189"/>
      <c r="L86" s="189"/>
      <c r="M86" s="189"/>
      <c r="N86" s="189"/>
      <c r="O86" s="189"/>
      <c r="P86" s="189"/>
      <c r="Q86" s="189"/>
      <c r="R86" s="189"/>
      <c r="S86" s="189"/>
      <c r="T86" s="189"/>
      <c r="U86" s="160"/>
      <c r="V86" s="480"/>
      <c r="W86" s="480"/>
      <c r="X86" s="480"/>
      <c r="Y86" s="480"/>
      <c r="Z86" s="480"/>
      <c r="AA86" s="480"/>
      <c r="AB86" s="480"/>
      <c r="AC86" s="480"/>
      <c r="AD86" s="480"/>
      <c r="AE86" s="480"/>
      <c r="AF86" s="160"/>
      <c r="AG86" s="160"/>
    </row>
    <row r="87" spans="1:33" ht="15" thickBot="1" x14ac:dyDescent="0.25">
      <c r="A87" s="11"/>
      <c r="B87" s="11"/>
      <c r="C87" s="11"/>
      <c r="D87" s="11"/>
      <c r="E87" s="11"/>
      <c r="F87" s="11"/>
      <c r="G87" s="11"/>
      <c r="H87" s="11"/>
      <c r="I87" s="11"/>
      <c r="J87" s="11"/>
      <c r="K87" s="189"/>
      <c r="L87" s="189"/>
      <c r="M87" s="189"/>
      <c r="N87" s="189"/>
      <c r="O87" s="189"/>
      <c r="P87" s="189"/>
      <c r="Q87" s="189"/>
      <c r="R87" s="189"/>
      <c r="S87" s="189"/>
      <c r="T87" s="189"/>
      <c r="U87" s="160"/>
      <c r="V87" s="160"/>
      <c r="W87" s="160"/>
      <c r="X87" s="160"/>
      <c r="Y87" s="160"/>
      <c r="Z87" s="160"/>
      <c r="AA87" s="160"/>
      <c r="AB87" s="160"/>
      <c r="AC87" s="160"/>
      <c r="AD87" s="160"/>
      <c r="AE87" s="160"/>
      <c r="AF87" s="160"/>
      <c r="AG87" s="160"/>
    </row>
    <row r="88" spans="1:33" ht="15.75" thickBot="1" x14ac:dyDescent="0.25">
      <c r="A88" s="557" t="s">
        <v>336</v>
      </c>
      <c r="B88" s="557"/>
      <c r="C88" s="557"/>
      <c r="D88" s="557"/>
      <c r="E88" s="452"/>
      <c r="F88" s="453"/>
      <c r="G88" s="453"/>
      <c r="H88" s="453"/>
      <c r="I88" s="453"/>
      <c r="J88" s="454"/>
      <c r="K88" s="189"/>
      <c r="L88" s="189"/>
      <c r="M88" s="189"/>
      <c r="N88" s="549"/>
      <c r="O88" s="550"/>
      <c r="P88" s="550"/>
      <c r="Q88" s="550"/>
      <c r="R88" s="550"/>
      <c r="S88" s="551"/>
      <c r="T88" s="189"/>
      <c r="U88" s="160"/>
      <c r="V88" s="160"/>
      <c r="W88" s="160"/>
      <c r="X88" s="160"/>
      <c r="Y88" s="160"/>
      <c r="Z88" s="160"/>
      <c r="AA88" s="160"/>
      <c r="AB88" s="160"/>
      <c r="AC88" s="160"/>
      <c r="AD88" s="160"/>
      <c r="AE88" s="160"/>
      <c r="AF88" s="160"/>
      <c r="AG88" s="160"/>
    </row>
    <row r="89" spans="1:33" ht="15" customHeight="1" thickBot="1" x14ac:dyDescent="0.3">
      <c r="A89" s="11"/>
      <c r="B89" s="552" t="str">
        <f>IF(OR(CHECKING!$D$33="",CHECKING!$D$33="- select -"),"",IF(OR(CHECKING!$D$33="United Kingdom",CHECKING!$D$33="UK"),"","Applicant can only apply for an extension from within the UK"))</f>
        <v/>
      </c>
      <c r="C89" s="552"/>
      <c r="D89" s="552"/>
      <c r="E89" s="552"/>
      <c r="F89" s="552"/>
      <c r="G89" s="552"/>
      <c r="H89" s="552"/>
      <c r="I89" s="552"/>
      <c r="J89" s="83"/>
      <c r="K89" s="189"/>
      <c r="L89" s="189"/>
      <c r="M89" s="189"/>
      <c r="N89" s="189"/>
      <c r="O89" s="189"/>
      <c r="P89" s="189"/>
      <c r="Q89" s="189"/>
      <c r="R89" s="189"/>
      <c r="S89" s="189"/>
      <c r="T89" s="189"/>
      <c r="U89" s="160"/>
      <c r="V89" s="167"/>
      <c r="W89" s="160"/>
      <c r="X89" s="160"/>
      <c r="Y89" s="160"/>
      <c r="Z89" s="160"/>
      <c r="AA89" s="160"/>
      <c r="AB89" s="160"/>
      <c r="AC89" s="160"/>
      <c r="AD89" s="160"/>
      <c r="AE89" s="160"/>
      <c r="AF89" s="160"/>
      <c r="AG89" s="160"/>
    </row>
    <row r="90" spans="1:33" ht="15" x14ac:dyDescent="0.25">
      <c r="A90" s="13" t="s">
        <v>369</v>
      </c>
      <c r="B90" s="11"/>
      <c r="C90" s="11"/>
      <c r="D90" s="11"/>
      <c r="E90" s="610"/>
      <c r="F90" s="611"/>
      <c r="G90" s="611"/>
      <c r="H90" s="611"/>
      <c r="I90" s="611"/>
      <c r="J90" s="612"/>
      <c r="K90" s="189"/>
      <c r="L90" s="189"/>
      <c r="M90" s="189"/>
      <c r="N90" s="386"/>
      <c r="O90" s="387"/>
      <c r="P90" s="387"/>
      <c r="Q90" s="387"/>
      <c r="R90" s="387"/>
      <c r="S90" s="388"/>
      <c r="T90" s="189"/>
      <c r="U90" s="160"/>
      <c r="V90" s="160"/>
      <c r="W90" s="160"/>
      <c r="X90" s="160"/>
      <c r="Y90" s="160"/>
      <c r="Z90" s="160"/>
      <c r="AA90" s="160"/>
      <c r="AB90" s="160"/>
      <c r="AC90" s="160"/>
      <c r="AD90" s="160"/>
      <c r="AE90" s="160"/>
      <c r="AF90" s="160"/>
      <c r="AG90" s="160"/>
    </row>
    <row r="91" spans="1:33" ht="15" customHeight="1" x14ac:dyDescent="0.25">
      <c r="A91" s="84"/>
      <c r="B91" s="84"/>
      <c r="C91" s="84"/>
      <c r="D91" s="85"/>
      <c r="E91" s="604"/>
      <c r="F91" s="605"/>
      <c r="G91" s="605"/>
      <c r="H91" s="605"/>
      <c r="I91" s="605"/>
      <c r="J91" s="606"/>
      <c r="K91" s="189"/>
      <c r="L91" s="189"/>
      <c r="M91" s="189"/>
      <c r="N91" s="389"/>
      <c r="O91" s="390"/>
      <c r="P91" s="390"/>
      <c r="Q91" s="390"/>
      <c r="R91" s="390"/>
      <c r="S91" s="391"/>
      <c r="T91" s="189"/>
      <c r="U91" s="160"/>
      <c r="V91" s="480"/>
      <c r="W91" s="480"/>
      <c r="X91" s="480"/>
      <c r="Y91" s="480"/>
      <c r="Z91" s="480"/>
      <c r="AA91" s="480"/>
      <c r="AB91" s="480"/>
      <c r="AC91" s="480"/>
      <c r="AD91" s="480"/>
      <c r="AE91" s="480"/>
      <c r="AF91" s="160"/>
      <c r="AG91" s="160"/>
    </row>
    <row r="92" spans="1:33" ht="14.25" customHeight="1" x14ac:dyDescent="0.25">
      <c r="A92" s="84"/>
      <c r="B92" s="84"/>
      <c r="C92" s="84"/>
      <c r="D92" s="85"/>
      <c r="E92" s="604"/>
      <c r="F92" s="605"/>
      <c r="G92" s="605"/>
      <c r="H92" s="605"/>
      <c r="I92" s="605"/>
      <c r="J92" s="606"/>
      <c r="K92" s="189"/>
      <c r="L92" s="189"/>
      <c r="M92" s="189"/>
      <c r="N92" s="389"/>
      <c r="O92" s="390"/>
      <c r="P92" s="390"/>
      <c r="Q92" s="390"/>
      <c r="R92" s="390"/>
      <c r="S92" s="391"/>
      <c r="T92" s="189"/>
      <c r="U92" s="160"/>
      <c r="V92" s="480"/>
      <c r="W92" s="480"/>
      <c r="X92" s="480"/>
      <c r="Y92" s="480"/>
      <c r="Z92" s="480"/>
      <c r="AA92" s="480"/>
      <c r="AB92" s="480"/>
      <c r="AC92" s="480"/>
      <c r="AD92" s="480"/>
      <c r="AE92" s="480"/>
      <c r="AF92" s="160"/>
      <c r="AG92" s="160"/>
    </row>
    <row r="93" spans="1:33" ht="14.25" customHeight="1" x14ac:dyDescent="0.25">
      <c r="A93" s="84" t="s">
        <v>370</v>
      </c>
      <c r="B93" s="84"/>
      <c r="C93" s="84"/>
      <c r="D93" s="11"/>
      <c r="E93" s="458"/>
      <c r="F93" s="459"/>
      <c r="G93" s="459"/>
      <c r="H93" s="459"/>
      <c r="I93" s="459"/>
      <c r="J93" s="460"/>
      <c r="K93" s="189"/>
      <c r="L93" s="189"/>
      <c r="M93" s="189"/>
      <c r="N93" s="389"/>
      <c r="O93" s="390"/>
      <c r="P93" s="390"/>
      <c r="Q93" s="390"/>
      <c r="R93" s="390"/>
      <c r="S93" s="391"/>
      <c r="T93" s="189"/>
      <c r="U93" s="160"/>
      <c r="V93" s="480"/>
      <c r="W93" s="480"/>
      <c r="X93" s="480"/>
      <c r="Y93" s="480"/>
      <c r="Z93" s="480"/>
      <c r="AA93" s="480"/>
      <c r="AB93" s="480"/>
      <c r="AC93" s="480"/>
      <c r="AD93" s="480"/>
      <c r="AE93" s="480"/>
      <c r="AF93" s="160"/>
      <c r="AG93" s="160"/>
    </row>
    <row r="94" spans="1:33" ht="15" x14ac:dyDescent="0.25">
      <c r="A94" s="13" t="s">
        <v>371</v>
      </c>
      <c r="B94" s="11"/>
      <c r="C94" s="11"/>
      <c r="D94" s="11"/>
      <c r="E94" s="604"/>
      <c r="F94" s="605"/>
      <c r="G94" s="605"/>
      <c r="H94" s="605"/>
      <c r="I94" s="605"/>
      <c r="J94" s="606"/>
      <c r="K94" s="189"/>
      <c r="L94" s="189"/>
      <c r="M94" s="189"/>
      <c r="N94" s="392"/>
      <c r="O94" s="393"/>
      <c r="P94" s="393"/>
      <c r="Q94" s="393"/>
      <c r="R94" s="393"/>
      <c r="S94" s="394"/>
      <c r="T94" s="189"/>
      <c r="U94" s="160"/>
      <c r="V94" s="480"/>
      <c r="W94" s="480"/>
      <c r="X94" s="480"/>
      <c r="Y94" s="480"/>
      <c r="Z94" s="480"/>
      <c r="AA94" s="480"/>
      <c r="AB94" s="480"/>
      <c r="AC94" s="480"/>
      <c r="AD94" s="480"/>
      <c r="AE94" s="480"/>
      <c r="AF94" s="160"/>
      <c r="AG94" s="160"/>
    </row>
    <row r="95" spans="1:33" ht="15" customHeight="1" thickBot="1" x14ac:dyDescent="0.3">
      <c r="A95" s="13" t="s">
        <v>386</v>
      </c>
      <c r="B95" s="11"/>
      <c r="C95" s="11"/>
      <c r="D95" s="11"/>
      <c r="E95" s="607"/>
      <c r="F95" s="608"/>
      <c r="G95" s="608"/>
      <c r="H95" s="608"/>
      <c r="I95" s="608"/>
      <c r="J95" s="609"/>
      <c r="K95" s="189"/>
      <c r="L95" s="189"/>
      <c r="M95" s="189"/>
      <c r="N95" s="189"/>
      <c r="O95" s="189"/>
      <c r="P95" s="189"/>
      <c r="Q95" s="189"/>
      <c r="R95" s="189"/>
      <c r="S95" s="189"/>
      <c r="T95" s="189"/>
      <c r="U95" s="160"/>
      <c r="V95" s="166"/>
      <c r="W95" s="166"/>
      <c r="X95" s="166"/>
      <c r="Y95" s="166"/>
      <c r="Z95" s="166"/>
      <c r="AA95" s="166"/>
      <c r="AB95" s="166"/>
      <c r="AC95" s="166"/>
      <c r="AD95" s="166"/>
      <c r="AE95" s="166"/>
      <c r="AF95" s="160"/>
      <c r="AG95" s="160"/>
    </row>
    <row r="96" spans="1:33" ht="15.75" customHeight="1" thickBot="1" x14ac:dyDescent="0.3">
      <c r="A96" s="13" t="s">
        <v>337</v>
      </c>
      <c r="B96" s="11"/>
      <c r="C96" s="11"/>
      <c r="D96" s="11"/>
      <c r="E96" s="498"/>
      <c r="F96" s="453"/>
      <c r="G96" s="453"/>
      <c r="H96" s="453"/>
      <c r="I96" s="453"/>
      <c r="J96" s="454"/>
      <c r="K96" s="189"/>
      <c r="L96" s="189"/>
      <c r="M96" s="189"/>
      <c r="N96" s="549"/>
      <c r="O96" s="550"/>
      <c r="P96" s="550"/>
      <c r="Q96" s="550"/>
      <c r="R96" s="550"/>
      <c r="S96" s="551"/>
      <c r="T96" s="189"/>
      <c r="U96" s="160"/>
      <c r="V96" s="160"/>
      <c r="W96" s="164"/>
      <c r="X96" s="164"/>
      <c r="Y96" s="164"/>
      <c r="Z96" s="164"/>
      <c r="AA96" s="164"/>
      <c r="AB96" s="164"/>
      <c r="AC96" s="164"/>
      <c r="AD96" s="164"/>
      <c r="AE96" s="164"/>
      <c r="AF96" s="160"/>
      <c r="AG96" s="160"/>
    </row>
    <row r="97" spans="1:33" x14ac:dyDescent="0.2">
      <c r="A97" s="11"/>
      <c r="B97" s="11"/>
      <c r="C97" s="86"/>
      <c r="D97" s="86"/>
      <c r="E97" s="497" t="str">
        <f>IF($E$96&lt;&gt;"",IF(RIGHT($E$96,9)&lt;&gt;".ox.ac.uk","Please list Oxford email address",""),"")</f>
        <v/>
      </c>
      <c r="F97" s="497"/>
      <c r="G97" s="497"/>
      <c r="H97" s="497"/>
      <c r="I97" s="497"/>
      <c r="J97" s="497"/>
      <c r="K97" s="189"/>
      <c r="L97" s="189"/>
      <c r="M97" s="189"/>
      <c r="N97" s="189"/>
      <c r="O97" s="189"/>
      <c r="P97" s="189"/>
      <c r="Q97" s="189"/>
      <c r="R97" s="189"/>
      <c r="S97" s="189"/>
      <c r="T97" s="189"/>
      <c r="U97" s="160"/>
      <c r="V97" s="480"/>
      <c r="W97" s="480"/>
      <c r="X97" s="480"/>
      <c r="Y97" s="480"/>
      <c r="Z97" s="480"/>
      <c r="AA97" s="480"/>
      <c r="AB97" s="480"/>
      <c r="AC97" s="480"/>
      <c r="AD97" s="480"/>
      <c r="AE97" s="480"/>
      <c r="AF97" s="160"/>
      <c r="AG97" s="160"/>
    </row>
    <row r="98" spans="1:33" x14ac:dyDescent="0.2">
      <c r="A98" s="11"/>
      <c r="B98" s="11"/>
      <c r="C98" s="86"/>
      <c r="D98" s="86"/>
      <c r="E98" s="344"/>
      <c r="F98" s="344"/>
      <c r="G98" s="344"/>
      <c r="H98" s="344"/>
      <c r="I98" s="344"/>
      <c r="J98" s="346" t="str">
        <f>IF(AND(E90&lt;&gt;"",E95=""),"please provide the applicant's postcode","")</f>
        <v/>
      </c>
      <c r="K98" s="215"/>
      <c r="L98" s="215"/>
      <c r="M98" s="215"/>
      <c r="N98" s="215"/>
      <c r="O98" s="215"/>
      <c r="P98" s="215"/>
      <c r="Q98" s="215"/>
      <c r="R98" s="215"/>
      <c r="S98" s="215"/>
      <c r="T98" s="215"/>
      <c r="U98" s="160"/>
      <c r="V98" s="480"/>
      <c r="W98" s="480"/>
      <c r="X98" s="480"/>
      <c r="Y98" s="480"/>
      <c r="Z98" s="480"/>
      <c r="AA98" s="480"/>
      <c r="AB98" s="480"/>
      <c r="AC98" s="480"/>
      <c r="AD98" s="480"/>
      <c r="AE98" s="480"/>
      <c r="AF98" s="160"/>
      <c r="AG98" s="160"/>
    </row>
    <row r="99" spans="1:33" ht="15" x14ac:dyDescent="0.2">
      <c r="A99" s="1" t="s">
        <v>338</v>
      </c>
      <c r="B99" s="1"/>
      <c r="C99" s="1"/>
      <c r="D99" s="1"/>
      <c r="E99" s="1"/>
      <c r="F99" s="1"/>
      <c r="G99" s="1"/>
      <c r="H99" s="1"/>
      <c r="I99" s="1"/>
      <c r="J99" s="1"/>
      <c r="K99" s="189"/>
      <c r="L99" s="189"/>
      <c r="M99" s="189"/>
      <c r="N99" s="189"/>
      <c r="O99" s="189"/>
      <c r="P99" s="189"/>
      <c r="Q99" s="189"/>
      <c r="R99" s="189"/>
      <c r="S99" s="189"/>
      <c r="T99" s="189"/>
      <c r="U99" s="160"/>
      <c r="V99" s="480"/>
      <c r="W99" s="480"/>
      <c r="X99" s="480"/>
      <c r="Y99" s="480"/>
      <c r="Z99" s="480"/>
      <c r="AA99" s="480"/>
      <c r="AB99" s="480"/>
      <c r="AC99" s="480"/>
      <c r="AD99" s="480"/>
      <c r="AE99" s="480"/>
      <c r="AF99" s="160"/>
      <c r="AG99" s="160"/>
    </row>
    <row r="100" spans="1:33" ht="15" thickBot="1" x14ac:dyDescent="0.25">
      <c r="A100" s="11"/>
      <c r="B100" s="11"/>
      <c r="C100" s="11"/>
      <c r="D100" s="11"/>
      <c r="E100" s="11"/>
      <c r="F100" s="11"/>
      <c r="G100" s="11"/>
      <c r="H100" s="11"/>
      <c r="I100" s="11"/>
      <c r="J100" s="11"/>
      <c r="K100" s="189"/>
      <c r="L100" s="189"/>
      <c r="M100" s="189"/>
      <c r="N100" s="189"/>
      <c r="O100" s="189"/>
      <c r="P100" s="189"/>
      <c r="Q100" s="189"/>
      <c r="R100" s="189"/>
      <c r="S100" s="189"/>
      <c r="T100" s="189"/>
      <c r="U100" s="160"/>
      <c r="V100" s="480"/>
      <c r="W100" s="480"/>
      <c r="X100" s="480"/>
      <c r="Y100" s="480"/>
      <c r="Z100" s="480"/>
      <c r="AA100" s="480"/>
      <c r="AB100" s="480"/>
      <c r="AC100" s="480"/>
      <c r="AD100" s="480"/>
      <c r="AE100" s="480"/>
      <c r="AF100" s="160"/>
      <c r="AG100" s="160"/>
    </row>
    <row r="101" spans="1:33" ht="15.75" customHeight="1" thickBot="1" x14ac:dyDescent="0.3">
      <c r="A101" s="13" t="s">
        <v>343</v>
      </c>
      <c r="B101" s="11"/>
      <c r="C101" s="11"/>
      <c r="D101" s="11"/>
      <c r="E101" s="11"/>
      <c r="F101" s="455"/>
      <c r="G101" s="456"/>
      <c r="H101" s="456"/>
      <c r="I101" s="457"/>
      <c r="J101" s="11"/>
      <c r="K101" s="189"/>
      <c r="L101" s="189"/>
      <c r="M101" s="189"/>
      <c r="N101" s="549"/>
      <c r="O101" s="550"/>
      <c r="P101" s="550"/>
      <c r="Q101" s="550"/>
      <c r="R101" s="550"/>
      <c r="S101" s="551"/>
      <c r="T101" s="189"/>
      <c r="U101" s="160"/>
      <c r="V101" s="160"/>
      <c r="W101" s="164"/>
      <c r="X101" s="164"/>
      <c r="Y101" s="164"/>
      <c r="Z101" s="164"/>
      <c r="AA101" s="164"/>
      <c r="AB101" s="164"/>
      <c r="AC101" s="164"/>
      <c r="AD101" s="164"/>
      <c r="AE101" s="164"/>
      <c r="AF101" s="160"/>
      <c r="AG101" s="160"/>
    </row>
    <row r="102" spans="1:33" ht="15.75" customHeight="1" thickBot="1" x14ac:dyDescent="0.3">
      <c r="A102" s="13" t="s">
        <v>339</v>
      </c>
      <c r="B102" s="11"/>
      <c r="C102" s="11"/>
      <c r="D102" s="11"/>
      <c r="E102" s="11"/>
      <c r="F102" s="455"/>
      <c r="G102" s="456"/>
      <c r="H102" s="456"/>
      <c r="I102" s="457"/>
      <c r="J102" s="11"/>
      <c r="K102" s="189"/>
      <c r="L102" s="189"/>
      <c r="M102" s="189"/>
      <c r="N102" s="189"/>
      <c r="O102" s="189"/>
      <c r="P102" s="189"/>
      <c r="Q102" s="189"/>
      <c r="R102" s="189"/>
      <c r="S102" s="189"/>
      <c r="T102" s="189"/>
      <c r="U102" s="160"/>
      <c r="V102" s="480"/>
      <c r="W102" s="480"/>
      <c r="X102" s="480"/>
      <c r="Y102" s="480"/>
      <c r="Z102" s="480"/>
      <c r="AA102" s="480"/>
      <c r="AB102" s="480"/>
      <c r="AC102" s="480"/>
      <c r="AD102" s="480"/>
      <c r="AE102" s="480"/>
      <c r="AF102" s="160"/>
      <c r="AG102" s="160"/>
    </row>
    <row r="103" spans="1:33" ht="14.25" customHeight="1" x14ac:dyDescent="0.2">
      <c r="A103" s="11"/>
      <c r="B103" s="11"/>
      <c r="C103" s="87"/>
      <c r="D103" s="469" t="str">
        <f>IF($F$101&lt;&gt;"",IF(OR(LEN(SUBSTITUTE($F$101," ",""))&lt;&gt;9,ISNUMBER(VALUE(LEFT($F$101,1))),ISNUMBER(VALUE(MID($F$101,2,1))),ISERROR(VALUE(MID(SUBSTITUTE($F$101," ",""),3,6))),ISNUMBER(VALUE(RIGHT($F$101,1)))),"National Insurance Numbers are in the format AB 12 34 56 C",""),"")</f>
        <v/>
      </c>
      <c r="E103" s="469"/>
      <c r="F103" s="469"/>
      <c r="G103" s="469"/>
      <c r="H103" s="469"/>
      <c r="I103" s="469"/>
      <c r="J103" s="469"/>
      <c r="K103" s="189"/>
      <c r="L103" s="189"/>
      <c r="M103" s="189"/>
      <c r="N103" s="189"/>
      <c r="O103" s="189"/>
      <c r="P103" s="189"/>
      <c r="Q103" s="189"/>
      <c r="R103" s="189"/>
      <c r="S103" s="189"/>
      <c r="T103" s="189"/>
      <c r="U103" s="160"/>
      <c r="V103" s="480"/>
      <c r="W103" s="480"/>
      <c r="X103" s="480"/>
      <c r="Y103" s="480"/>
      <c r="Z103" s="480"/>
      <c r="AA103" s="480"/>
      <c r="AB103" s="480"/>
      <c r="AC103" s="480"/>
      <c r="AD103" s="480"/>
      <c r="AE103" s="480"/>
      <c r="AF103" s="160"/>
      <c r="AG103" s="160"/>
    </row>
    <row r="104" spans="1:33" x14ac:dyDescent="0.2">
      <c r="A104" s="11"/>
      <c r="B104" s="11"/>
      <c r="C104" s="11"/>
      <c r="D104" s="11"/>
      <c r="E104" s="11"/>
      <c r="F104" s="11"/>
      <c r="G104" s="11"/>
      <c r="H104" s="11"/>
      <c r="I104" s="11"/>
      <c r="J104" s="11"/>
      <c r="K104" s="189"/>
      <c r="L104" s="189"/>
      <c r="M104" s="189"/>
      <c r="N104" s="189"/>
      <c r="O104" s="189"/>
      <c r="P104" s="189"/>
      <c r="Q104" s="189"/>
      <c r="R104" s="189"/>
      <c r="S104" s="189"/>
      <c r="T104" s="189"/>
      <c r="U104" s="160"/>
      <c r="V104" s="164"/>
      <c r="W104" s="164"/>
      <c r="X104" s="164"/>
      <c r="Y104" s="164"/>
      <c r="Z104" s="164"/>
      <c r="AA104" s="164"/>
      <c r="AB104" s="164"/>
      <c r="AC104" s="164"/>
      <c r="AD104" s="164"/>
      <c r="AE104" s="164"/>
      <c r="AF104" s="160"/>
      <c r="AG104" s="160"/>
    </row>
    <row r="105" spans="1:33" ht="15" x14ac:dyDescent="0.2">
      <c r="A105" s="644" t="s">
        <v>926</v>
      </c>
      <c r="B105" s="644"/>
      <c r="C105" s="644"/>
      <c r="D105" s="644"/>
      <c r="E105" s="644"/>
      <c r="F105" s="644"/>
      <c r="G105" s="644"/>
      <c r="H105" s="644"/>
      <c r="I105" s="644"/>
      <c r="J105" s="644"/>
      <c r="K105" s="215"/>
      <c r="L105" s="215"/>
      <c r="M105" s="215"/>
      <c r="N105" s="215"/>
      <c r="O105" s="215"/>
      <c r="P105" s="215"/>
      <c r="Q105" s="215"/>
      <c r="R105" s="215"/>
      <c r="S105" s="215"/>
      <c r="T105" s="215"/>
      <c r="U105" s="160"/>
      <c r="V105" s="164"/>
      <c r="W105" s="164"/>
      <c r="X105" s="164"/>
      <c r="Y105" s="164"/>
      <c r="Z105" s="164"/>
      <c r="AA105" s="164"/>
      <c r="AB105" s="164"/>
      <c r="AC105" s="164"/>
      <c r="AD105" s="164"/>
      <c r="AE105" s="164"/>
      <c r="AF105" s="160"/>
      <c r="AG105" s="160"/>
    </row>
    <row r="106" spans="1:33" ht="16.5" customHeight="1" x14ac:dyDescent="0.2">
      <c r="A106" s="378" t="s">
        <v>958</v>
      </c>
      <c r="B106" s="378"/>
      <c r="C106" s="378"/>
      <c r="D106" s="378"/>
      <c r="E106" s="378"/>
      <c r="F106" s="378"/>
      <c r="G106" s="378"/>
      <c r="H106" s="378"/>
      <c r="I106" s="378"/>
      <c r="J106" s="378"/>
      <c r="K106" s="215"/>
      <c r="L106" s="215"/>
      <c r="M106" s="215"/>
      <c r="N106" s="369"/>
      <c r="O106" s="370"/>
      <c r="P106" s="370"/>
      <c r="Q106" s="370"/>
      <c r="R106" s="370"/>
      <c r="S106" s="371"/>
      <c r="T106" s="215"/>
      <c r="U106" s="160"/>
      <c r="V106" s="164"/>
      <c r="W106" s="164"/>
      <c r="X106" s="164"/>
      <c r="Y106" s="164"/>
      <c r="Z106" s="164"/>
      <c r="AA106" s="164"/>
      <c r="AB106" s="164"/>
      <c r="AC106" s="164"/>
      <c r="AD106" s="164"/>
      <c r="AE106" s="164"/>
      <c r="AF106" s="160"/>
      <c r="AG106" s="160"/>
    </row>
    <row r="107" spans="1:33" ht="14.25" customHeight="1" x14ac:dyDescent="0.2">
      <c r="A107" s="378"/>
      <c r="B107" s="378"/>
      <c r="C107" s="378"/>
      <c r="D107" s="378"/>
      <c r="E107" s="378"/>
      <c r="F107" s="378"/>
      <c r="G107" s="378"/>
      <c r="H107" s="378"/>
      <c r="I107" s="378"/>
      <c r="J107" s="378"/>
      <c r="K107" s="215"/>
      <c r="L107" s="215"/>
      <c r="M107" s="215"/>
      <c r="N107" s="372"/>
      <c r="O107" s="373"/>
      <c r="P107" s="373"/>
      <c r="Q107" s="373"/>
      <c r="R107" s="373"/>
      <c r="S107" s="374"/>
      <c r="T107" s="215"/>
      <c r="U107" s="160"/>
      <c r="V107" s="164"/>
      <c r="W107" s="164"/>
      <c r="X107" s="164"/>
      <c r="Y107" s="164"/>
      <c r="Z107" s="164"/>
      <c r="AA107" s="164"/>
      <c r="AB107" s="164"/>
      <c r="AC107" s="164"/>
      <c r="AD107" s="164"/>
      <c r="AE107" s="164"/>
      <c r="AF107" s="160"/>
      <c r="AG107" s="160"/>
    </row>
    <row r="108" spans="1:33" ht="14.25" customHeight="1" x14ac:dyDescent="0.2">
      <c r="A108" s="378"/>
      <c r="B108" s="378"/>
      <c r="C108" s="378"/>
      <c r="D108" s="378"/>
      <c r="E108" s="378"/>
      <c r="F108" s="378"/>
      <c r="G108" s="378"/>
      <c r="H108" s="378"/>
      <c r="I108" s="378"/>
      <c r="J108" s="378"/>
      <c r="K108" s="215"/>
      <c r="L108" s="215"/>
      <c r="M108" s="215"/>
      <c r="N108" s="372"/>
      <c r="O108" s="373"/>
      <c r="P108" s="373"/>
      <c r="Q108" s="373"/>
      <c r="R108" s="373"/>
      <c r="S108" s="374"/>
      <c r="T108" s="215"/>
      <c r="U108" s="160"/>
      <c r="V108" s="164"/>
      <c r="W108" s="164"/>
      <c r="X108" s="164"/>
      <c r="Y108" s="164"/>
      <c r="Z108" s="164"/>
      <c r="AA108" s="164"/>
      <c r="AB108" s="164"/>
      <c r="AC108" s="164"/>
      <c r="AD108" s="164"/>
      <c r="AE108" s="164"/>
      <c r="AF108" s="160"/>
      <c r="AG108" s="160"/>
    </row>
    <row r="109" spans="1:33" ht="14.25" customHeight="1" x14ac:dyDescent="0.2">
      <c r="A109" s="378"/>
      <c r="B109" s="378"/>
      <c r="C109" s="378"/>
      <c r="D109" s="378"/>
      <c r="E109" s="378"/>
      <c r="F109" s="378"/>
      <c r="G109" s="378"/>
      <c r="H109" s="378"/>
      <c r="I109" s="378"/>
      <c r="J109" s="378"/>
      <c r="K109" s="215"/>
      <c r="L109" s="215"/>
      <c r="M109" s="215"/>
      <c r="N109" s="372"/>
      <c r="O109" s="373"/>
      <c r="P109" s="373"/>
      <c r="Q109" s="373"/>
      <c r="R109" s="373"/>
      <c r="S109" s="374"/>
      <c r="T109" s="215"/>
      <c r="U109" s="160"/>
      <c r="V109" s="164"/>
      <c r="W109" s="164"/>
      <c r="X109" s="164"/>
      <c r="Y109" s="164"/>
      <c r="Z109" s="164"/>
      <c r="AA109" s="164"/>
      <c r="AB109" s="164"/>
      <c r="AC109" s="164"/>
      <c r="AD109" s="164"/>
      <c r="AE109" s="164"/>
      <c r="AF109" s="160"/>
      <c r="AG109" s="160"/>
    </row>
    <row r="110" spans="1:33" ht="14.25" customHeight="1" x14ac:dyDescent="0.2">
      <c r="A110" s="378"/>
      <c r="B110" s="378"/>
      <c r="C110" s="378"/>
      <c r="D110" s="378"/>
      <c r="E110" s="378"/>
      <c r="F110" s="378"/>
      <c r="G110" s="378"/>
      <c r="H110" s="378"/>
      <c r="I110" s="378"/>
      <c r="J110" s="378"/>
      <c r="K110" s="215"/>
      <c r="L110" s="215"/>
      <c r="M110" s="215"/>
      <c r="N110" s="372"/>
      <c r="O110" s="373"/>
      <c r="P110" s="373"/>
      <c r="Q110" s="373"/>
      <c r="R110" s="373"/>
      <c r="S110" s="374"/>
      <c r="T110" s="215"/>
      <c r="U110" s="160"/>
      <c r="V110" s="164"/>
      <c r="W110" s="164"/>
      <c r="X110" s="164"/>
      <c r="Y110" s="164"/>
      <c r="Z110" s="164"/>
      <c r="AA110" s="164"/>
      <c r="AB110" s="164"/>
      <c r="AC110" s="164"/>
      <c r="AD110" s="164"/>
      <c r="AE110" s="164"/>
      <c r="AF110" s="160"/>
      <c r="AG110" s="160"/>
    </row>
    <row r="111" spans="1:33" ht="14.25" customHeight="1" x14ac:dyDescent="0.2">
      <c r="A111" s="279"/>
      <c r="B111" s="279"/>
      <c r="C111" s="279"/>
      <c r="D111" s="279"/>
      <c r="E111" s="279"/>
      <c r="F111" s="279"/>
      <c r="G111" s="279"/>
      <c r="H111" s="279"/>
      <c r="I111" s="279"/>
      <c r="J111" s="279"/>
      <c r="K111" s="215"/>
      <c r="L111" s="215"/>
      <c r="M111" s="215"/>
      <c r="N111" s="372"/>
      <c r="O111" s="373"/>
      <c r="P111" s="373"/>
      <c r="Q111" s="373"/>
      <c r="R111" s="373"/>
      <c r="S111" s="374"/>
      <c r="T111" s="215"/>
      <c r="U111" s="160"/>
      <c r="V111" s="164"/>
      <c r="W111" s="164"/>
      <c r="X111" s="164"/>
      <c r="Y111" s="164"/>
      <c r="Z111" s="164"/>
      <c r="AA111" s="164"/>
      <c r="AB111" s="164"/>
      <c r="AC111" s="164"/>
      <c r="AD111" s="164"/>
      <c r="AE111" s="164"/>
      <c r="AF111" s="160"/>
      <c r="AG111" s="160"/>
    </row>
    <row r="112" spans="1:33" ht="14.25" customHeight="1" x14ac:dyDescent="0.2">
      <c r="A112" s="379" t="s">
        <v>941</v>
      </c>
      <c r="B112" s="379"/>
      <c r="C112" s="379"/>
      <c r="D112" s="379"/>
      <c r="E112" s="379"/>
      <c r="F112" s="379"/>
      <c r="G112" s="379"/>
      <c r="H112" s="379"/>
      <c r="I112" s="379"/>
      <c r="J112" s="379"/>
      <c r="K112" s="215"/>
      <c r="L112" s="215"/>
      <c r="M112" s="215"/>
      <c r="N112" s="372"/>
      <c r="O112" s="373"/>
      <c r="P112" s="373"/>
      <c r="Q112" s="373"/>
      <c r="R112" s="373"/>
      <c r="S112" s="374"/>
      <c r="T112" s="215"/>
      <c r="U112" s="160"/>
      <c r="V112" s="164"/>
      <c r="W112" s="164"/>
      <c r="X112" s="164"/>
      <c r="Y112" s="164"/>
      <c r="Z112" s="164"/>
      <c r="AA112" s="164"/>
      <c r="AB112" s="164"/>
      <c r="AC112" s="164"/>
      <c r="AD112" s="164"/>
      <c r="AE112" s="164"/>
      <c r="AF112" s="160"/>
      <c r="AG112" s="160"/>
    </row>
    <row r="113" spans="1:33" ht="14.25" customHeight="1" x14ac:dyDescent="0.2">
      <c r="A113" s="379"/>
      <c r="B113" s="379"/>
      <c r="C113" s="379"/>
      <c r="D113" s="379"/>
      <c r="E113" s="379"/>
      <c r="F113" s="379"/>
      <c r="G113" s="379"/>
      <c r="H113" s="379"/>
      <c r="I113" s="379"/>
      <c r="J113" s="379"/>
      <c r="K113" s="215"/>
      <c r="L113" s="215"/>
      <c r="M113" s="215"/>
      <c r="N113" s="372"/>
      <c r="O113" s="373"/>
      <c r="P113" s="373"/>
      <c r="Q113" s="373"/>
      <c r="R113" s="373"/>
      <c r="S113" s="374"/>
      <c r="T113" s="215"/>
      <c r="U113" s="160"/>
      <c r="V113" s="164"/>
      <c r="W113" s="164"/>
      <c r="X113" s="164"/>
      <c r="Y113" s="164"/>
      <c r="Z113" s="164"/>
      <c r="AA113" s="164"/>
      <c r="AB113" s="164"/>
      <c r="AC113" s="164"/>
      <c r="AD113" s="164"/>
      <c r="AE113" s="164"/>
      <c r="AF113" s="160"/>
      <c r="AG113" s="160"/>
    </row>
    <row r="114" spans="1:33" ht="14.25" customHeight="1" x14ac:dyDescent="0.2">
      <c r="A114" s="379"/>
      <c r="B114" s="379"/>
      <c r="C114" s="379"/>
      <c r="D114" s="379"/>
      <c r="E114" s="379"/>
      <c r="F114" s="379"/>
      <c r="G114" s="379"/>
      <c r="H114" s="379"/>
      <c r="I114" s="379"/>
      <c r="J114" s="379"/>
      <c r="K114" s="215"/>
      <c r="L114" s="215"/>
      <c r="M114" s="215"/>
      <c r="N114" s="372"/>
      <c r="O114" s="373"/>
      <c r="P114" s="373"/>
      <c r="Q114" s="373"/>
      <c r="R114" s="373"/>
      <c r="S114" s="374"/>
      <c r="T114" s="215"/>
      <c r="U114" s="160"/>
      <c r="V114" s="164"/>
      <c r="W114" s="164"/>
      <c r="X114" s="164"/>
      <c r="Y114" s="164"/>
      <c r="Z114" s="164"/>
      <c r="AA114" s="164"/>
      <c r="AB114" s="164"/>
      <c r="AC114" s="164"/>
      <c r="AD114" s="164"/>
      <c r="AE114" s="164"/>
      <c r="AF114" s="160"/>
      <c r="AG114" s="160"/>
    </row>
    <row r="115" spans="1:33" ht="14.25" customHeight="1" x14ac:dyDescent="0.2">
      <c r="A115" s="379"/>
      <c r="B115" s="379"/>
      <c r="C115" s="379"/>
      <c r="D115" s="379"/>
      <c r="E115" s="379"/>
      <c r="F115" s="379"/>
      <c r="G115" s="379"/>
      <c r="H115" s="379"/>
      <c r="I115" s="379"/>
      <c r="J115" s="379"/>
      <c r="K115" s="215"/>
      <c r="L115" s="215"/>
      <c r="M115" s="215"/>
      <c r="N115" s="372"/>
      <c r="O115" s="373"/>
      <c r="P115" s="373"/>
      <c r="Q115" s="373"/>
      <c r="R115" s="373"/>
      <c r="S115" s="374"/>
      <c r="T115" s="215"/>
      <c r="U115" s="160"/>
      <c r="V115" s="164"/>
      <c r="W115" s="164"/>
      <c r="X115" s="164"/>
      <c r="Y115" s="164"/>
      <c r="Z115" s="164"/>
      <c r="AA115" s="164"/>
      <c r="AB115" s="164"/>
      <c r="AC115" s="164"/>
      <c r="AD115" s="164"/>
      <c r="AE115" s="164"/>
      <c r="AF115" s="160"/>
      <c r="AG115" s="160"/>
    </row>
    <row r="116" spans="1:33" ht="10.35" customHeight="1" x14ac:dyDescent="0.2">
      <c r="A116" s="279"/>
      <c r="B116" s="279"/>
      <c r="C116" s="279"/>
      <c r="D116" s="279"/>
      <c r="E116" s="279"/>
      <c r="F116" s="279"/>
      <c r="G116" s="279"/>
      <c r="H116" s="279"/>
      <c r="I116" s="279"/>
      <c r="J116" s="279"/>
      <c r="K116" s="215"/>
      <c r="L116" s="215"/>
      <c r="M116" s="215"/>
      <c r="N116" s="372"/>
      <c r="O116" s="373"/>
      <c r="P116" s="373"/>
      <c r="Q116" s="373"/>
      <c r="R116" s="373"/>
      <c r="S116" s="374"/>
      <c r="T116" s="215"/>
      <c r="U116" s="160"/>
      <c r="V116" s="164"/>
      <c r="W116" s="164"/>
      <c r="X116" s="164"/>
      <c r="Y116" s="164"/>
      <c r="Z116" s="164"/>
      <c r="AA116" s="164"/>
      <c r="AB116" s="164"/>
      <c r="AC116" s="164"/>
      <c r="AD116" s="164"/>
      <c r="AE116" s="164"/>
      <c r="AF116" s="160"/>
      <c r="AG116" s="160"/>
    </row>
    <row r="117" spans="1:33" ht="12.75" customHeight="1" x14ac:dyDescent="0.2">
      <c r="A117" s="380" t="s">
        <v>942</v>
      </c>
      <c r="B117" s="380"/>
      <c r="C117" s="380"/>
      <c r="D117" s="380"/>
      <c r="E117" s="380"/>
      <c r="F117" s="380"/>
      <c r="G117" s="380"/>
      <c r="H117" s="380"/>
      <c r="I117" s="380"/>
      <c r="J117" s="380"/>
      <c r="K117" s="215"/>
      <c r="L117" s="215"/>
      <c r="M117" s="215"/>
      <c r="N117" s="372"/>
      <c r="O117" s="373"/>
      <c r="P117" s="373"/>
      <c r="Q117" s="373"/>
      <c r="R117" s="373"/>
      <c r="S117" s="374"/>
      <c r="T117" s="215"/>
      <c r="U117" s="160"/>
      <c r="V117" s="164"/>
      <c r="W117" s="164"/>
      <c r="X117" s="164"/>
      <c r="Y117" s="164"/>
      <c r="Z117" s="164"/>
      <c r="AA117" s="164"/>
      <c r="AB117" s="164"/>
      <c r="AC117" s="164"/>
      <c r="AD117" s="164"/>
      <c r="AE117" s="164"/>
      <c r="AF117" s="160"/>
      <c r="AG117" s="160"/>
    </row>
    <row r="118" spans="1:33" ht="20.25" customHeight="1" thickBot="1" x14ac:dyDescent="0.25">
      <c r="A118" s="381" t="s">
        <v>943</v>
      </c>
      <c r="B118" s="381"/>
      <c r="C118" s="381"/>
      <c r="D118" s="381"/>
      <c r="E118" s="381"/>
      <c r="F118" s="381"/>
      <c r="G118" s="381"/>
      <c r="H118" s="381"/>
      <c r="I118" s="316"/>
      <c r="J118" s="316"/>
      <c r="K118" s="215"/>
      <c r="L118" s="215"/>
      <c r="M118" s="215"/>
      <c r="N118" s="372"/>
      <c r="O118" s="373"/>
      <c r="P118" s="373"/>
      <c r="Q118" s="373"/>
      <c r="R118" s="373"/>
      <c r="S118" s="374"/>
      <c r="T118" s="215"/>
      <c r="U118" s="160"/>
      <c r="V118" s="164"/>
      <c r="W118" s="164"/>
      <c r="X118" s="164"/>
      <c r="Y118" s="164"/>
      <c r="Z118" s="164"/>
      <c r="AA118" s="164"/>
      <c r="AB118" s="164"/>
      <c r="AC118" s="164"/>
      <c r="AD118" s="164"/>
      <c r="AE118" s="164"/>
      <c r="AF118" s="160"/>
      <c r="AG118" s="160"/>
    </row>
    <row r="119" spans="1:33" ht="14.25" customHeight="1" x14ac:dyDescent="0.2">
      <c r="A119" s="645" t="s">
        <v>927</v>
      </c>
      <c r="B119" s="645"/>
      <c r="C119" s="645"/>
      <c r="D119" s="645"/>
      <c r="E119" s="645"/>
      <c r="F119" s="645"/>
      <c r="G119" s="645"/>
      <c r="H119" s="645"/>
      <c r="I119" s="646" t="s">
        <v>195</v>
      </c>
      <c r="J119" s="647"/>
      <c r="K119" s="215"/>
      <c r="L119" s="215"/>
      <c r="M119" s="215"/>
      <c r="N119" s="372"/>
      <c r="O119" s="373"/>
      <c r="P119" s="373"/>
      <c r="Q119" s="373"/>
      <c r="R119" s="373"/>
      <c r="S119" s="374"/>
      <c r="T119" s="215"/>
      <c r="U119" s="160"/>
      <c r="V119" s="164"/>
      <c r="W119" s="164"/>
      <c r="X119" s="164"/>
      <c r="Y119" s="164"/>
      <c r="Z119" s="164"/>
      <c r="AA119" s="164"/>
      <c r="AB119" s="164"/>
      <c r="AC119" s="164"/>
      <c r="AD119" s="164"/>
      <c r="AE119" s="164"/>
      <c r="AF119" s="160"/>
      <c r="AG119" s="160"/>
    </row>
    <row r="120" spans="1:33" ht="15" customHeight="1" thickBot="1" x14ac:dyDescent="0.25">
      <c r="A120" s="645"/>
      <c r="B120" s="645"/>
      <c r="C120" s="645"/>
      <c r="D120" s="645"/>
      <c r="E120" s="645"/>
      <c r="F120" s="645"/>
      <c r="G120" s="645"/>
      <c r="H120" s="645"/>
      <c r="I120" s="648"/>
      <c r="J120" s="649"/>
      <c r="K120" s="215"/>
      <c r="L120" s="215"/>
      <c r="M120" s="215"/>
      <c r="N120" s="375"/>
      <c r="O120" s="376"/>
      <c r="P120" s="376"/>
      <c r="Q120" s="376"/>
      <c r="R120" s="376"/>
      <c r="S120" s="377"/>
      <c r="T120" s="215"/>
      <c r="U120" s="160"/>
      <c r="V120" s="164"/>
      <c r="W120" s="164"/>
      <c r="X120" s="164"/>
      <c r="Y120" s="164"/>
      <c r="Z120" s="164"/>
      <c r="AA120" s="164"/>
      <c r="AB120" s="164"/>
      <c r="AC120" s="164"/>
      <c r="AD120" s="164"/>
      <c r="AE120" s="164"/>
      <c r="AF120" s="160"/>
      <c r="AG120" s="160"/>
    </row>
    <row r="121" spans="1:33" ht="16.5" thickBot="1" x14ac:dyDescent="0.25">
      <c r="A121" s="520" t="str">
        <f>IFERROR(IF(OR(ISTEXT(VLOOKUP(CHECKING!$D$20,Dropdowns!$M$4:$M$43,1,FALSE)),ISTEXT(VLOOKUP(CHECKING!$D$24,Dropdowns!$M$4:$M$43,1,FALSE)),ISTEXT(VLOOKUP(CHECKING!$D$25,Dropdowns!$M$4:$M$43,1,FALSE))),"Applicant is from a country whose nationals are exempt from this requirement - ATAS not required",""),"")</f>
        <v/>
      </c>
      <c r="B121" s="520"/>
      <c r="C121" s="520"/>
      <c r="D121" s="520"/>
      <c r="E121" s="520"/>
      <c r="F121" s="520"/>
      <c r="G121" s="520"/>
      <c r="H121" s="520"/>
      <c r="I121" s="520"/>
      <c r="J121" s="520"/>
      <c r="K121" s="215"/>
      <c r="L121" s="215"/>
      <c r="M121" s="215"/>
      <c r="N121" s="318"/>
      <c r="O121" s="318"/>
      <c r="P121" s="318"/>
      <c r="Q121" s="318"/>
      <c r="R121" s="318"/>
      <c r="S121" s="318"/>
      <c r="T121" s="215"/>
      <c r="U121" s="160"/>
      <c r="V121" s="164"/>
      <c r="W121" s="164"/>
      <c r="X121" s="164"/>
      <c r="Y121" s="164"/>
      <c r="Z121" s="164"/>
      <c r="AA121" s="164"/>
      <c r="AB121" s="164"/>
      <c r="AC121" s="164"/>
      <c r="AD121" s="164"/>
      <c r="AE121" s="164"/>
      <c r="AF121" s="160"/>
      <c r="AG121" s="160"/>
    </row>
    <row r="122" spans="1:33" ht="20.25" customHeight="1" thickBot="1" x14ac:dyDescent="0.25">
      <c r="A122" s="382" t="s">
        <v>944</v>
      </c>
      <c r="B122" s="382"/>
      <c r="C122" s="382"/>
      <c r="D122" s="382"/>
      <c r="E122" s="382"/>
      <c r="F122" s="382"/>
      <c r="G122" s="383"/>
      <c r="H122" s="384"/>
      <c r="I122" s="384"/>
      <c r="J122" s="385"/>
      <c r="K122" s="215"/>
      <c r="L122" s="215"/>
      <c r="M122" s="215"/>
      <c r="N122" s="369"/>
      <c r="O122" s="370"/>
      <c r="P122" s="370"/>
      <c r="Q122" s="370"/>
      <c r="R122" s="370"/>
      <c r="S122" s="371"/>
      <c r="T122" s="215"/>
      <c r="U122" s="160"/>
      <c r="V122" s="164"/>
      <c r="W122" s="164"/>
      <c r="X122" s="164"/>
      <c r="Y122" s="164"/>
      <c r="Z122" s="164"/>
      <c r="AA122" s="164"/>
      <c r="AB122" s="164"/>
      <c r="AC122" s="164"/>
      <c r="AD122" s="164"/>
      <c r="AE122" s="164"/>
      <c r="AF122" s="160"/>
      <c r="AG122" s="160"/>
    </row>
    <row r="123" spans="1:33" ht="20.25" customHeight="1" thickBot="1" x14ac:dyDescent="0.25">
      <c r="A123" s="382"/>
      <c r="B123" s="382"/>
      <c r="C123" s="382"/>
      <c r="D123" s="382"/>
      <c r="E123" s="382"/>
      <c r="F123" s="382"/>
      <c r="G123" s="383"/>
      <c r="H123" s="384"/>
      <c r="I123" s="384"/>
      <c r="J123" s="385"/>
      <c r="K123" s="215"/>
      <c r="L123" s="215"/>
      <c r="M123" s="215"/>
      <c r="N123" s="372"/>
      <c r="O123" s="373"/>
      <c r="P123" s="373"/>
      <c r="Q123" s="373"/>
      <c r="R123" s="373"/>
      <c r="S123" s="374"/>
      <c r="T123" s="215"/>
      <c r="U123" s="160"/>
      <c r="V123" s="164"/>
      <c r="W123" s="164"/>
      <c r="X123" s="164"/>
      <c r="Y123" s="164"/>
      <c r="Z123" s="164"/>
      <c r="AA123" s="164"/>
      <c r="AB123" s="164"/>
      <c r="AC123" s="164"/>
      <c r="AD123" s="164"/>
      <c r="AE123" s="164"/>
      <c r="AF123" s="160"/>
      <c r="AG123" s="160"/>
    </row>
    <row r="124" spans="1:33" ht="20.25" customHeight="1" thickBot="1" x14ac:dyDescent="0.25">
      <c r="A124" s="382"/>
      <c r="B124" s="382"/>
      <c r="C124" s="382"/>
      <c r="D124" s="382"/>
      <c r="E124" s="382"/>
      <c r="F124" s="382"/>
      <c r="G124" s="383"/>
      <c r="H124" s="384"/>
      <c r="I124" s="384"/>
      <c r="J124" s="385"/>
      <c r="K124" s="215"/>
      <c r="L124" s="215"/>
      <c r="M124" s="215"/>
      <c r="N124" s="372"/>
      <c r="O124" s="373"/>
      <c r="P124" s="373"/>
      <c r="Q124" s="373"/>
      <c r="R124" s="373"/>
      <c r="S124" s="374"/>
      <c r="T124" s="215"/>
      <c r="U124" s="160"/>
      <c r="V124" s="164"/>
      <c r="W124" s="164"/>
      <c r="X124" s="164"/>
      <c r="Y124" s="164"/>
      <c r="Z124" s="164"/>
      <c r="AA124" s="164"/>
      <c r="AB124" s="164"/>
      <c r="AC124" s="164"/>
      <c r="AD124" s="164"/>
      <c r="AE124" s="164"/>
      <c r="AF124" s="160"/>
      <c r="AG124" s="160"/>
    </row>
    <row r="125" spans="1:33" ht="15.75" thickBot="1" x14ac:dyDescent="0.3">
      <c r="A125" s="531" t="s">
        <v>945</v>
      </c>
      <c r="B125" s="531"/>
      <c r="C125" s="531"/>
      <c r="D125" s="531"/>
      <c r="E125" s="531"/>
      <c r="F125" s="531"/>
      <c r="G125" s="532" t="s">
        <v>946</v>
      </c>
      <c r="H125" s="532"/>
      <c r="I125" s="533"/>
      <c r="J125" s="317" t="s">
        <v>195</v>
      </c>
      <c r="K125" s="215"/>
      <c r="L125" s="215"/>
      <c r="M125" s="215"/>
      <c r="N125" s="372"/>
      <c r="O125" s="373"/>
      <c r="P125" s="373"/>
      <c r="Q125" s="373"/>
      <c r="R125" s="373"/>
      <c r="S125" s="374"/>
      <c r="T125" s="215"/>
      <c r="U125" s="160"/>
      <c r="V125" s="164"/>
      <c r="W125" s="164"/>
      <c r="X125" s="164"/>
      <c r="Y125" s="164"/>
      <c r="Z125" s="164"/>
      <c r="AA125" s="164"/>
      <c r="AB125" s="164"/>
      <c r="AC125" s="164"/>
      <c r="AD125" s="164"/>
      <c r="AE125" s="164"/>
      <c r="AF125" s="160"/>
      <c r="AG125" s="160"/>
    </row>
    <row r="126" spans="1:33" ht="15" customHeight="1" x14ac:dyDescent="0.2">
      <c r="A126" s="534" t="s">
        <v>947</v>
      </c>
      <c r="B126" s="534"/>
      <c r="C126" s="534"/>
      <c r="D126" s="534"/>
      <c r="E126" s="534"/>
      <c r="F126" s="534"/>
      <c r="G126" s="534"/>
      <c r="H126" s="534"/>
      <c r="I126" s="534"/>
      <c r="J126" s="534"/>
      <c r="K126" s="215"/>
      <c r="L126" s="215"/>
      <c r="M126" s="215"/>
      <c r="N126" s="372"/>
      <c r="O126" s="373"/>
      <c r="P126" s="373"/>
      <c r="Q126" s="373"/>
      <c r="R126" s="373"/>
      <c r="S126" s="374"/>
      <c r="T126" s="215"/>
      <c r="U126" s="160"/>
      <c r="V126" s="164"/>
      <c r="W126" s="164"/>
      <c r="X126" s="164"/>
      <c r="Y126" s="164"/>
      <c r="Z126" s="164"/>
      <c r="AA126" s="164"/>
      <c r="AB126" s="164"/>
      <c r="AC126" s="164"/>
      <c r="AD126" s="164"/>
      <c r="AE126" s="164"/>
      <c r="AF126" s="160"/>
      <c r="AG126" s="160"/>
    </row>
    <row r="127" spans="1:33" ht="15" x14ac:dyDescent="0.25">
      <c r="A127" s="535" t="s">
        <v>948</v>
      </c>
      <c r="B127" s="535"/>
      <c r="C127" s="535"/>
      <c r="D127" s="535"/>
      <c r="E127" s="536" t="s">
        <v>949</v>
      </c>
      <c r="F127" s="537"/>
      <c r="G127" s="537"/>
      <c r="H127" s="537"/>
      <c r="I127" s="537"/>
      <c r="J127" s="537"/>
      <c r="K127" s="215"/>
      <c r="L127" s="215"/>
      <c r="M127" s="215"/>
      <c r="N127" s="375"/>
      <c r="O127" s="376"/>
      <c r="P127" s="376"/>
      <c r="Q127" s="376"/>
      <c r="R127" s="376"/>
      <c r="S127" s="377"/>
      <c r="T127" s="215"/>
      <c r="U127" s="160"/>
      <c r="V127" s="164"/>
      <c r="W127" s="164"/>
      <c r="X127" s="164"/>
      <c r="Y127" s="164"/>
      <c r="Z127" s="164"/>
      <c r="AA127" s="164"/>
      <c r="AB127" s="164"/>
      <c r="AC127" s="164"/>
      <c r="AD127" s="164"/>
      <c r="AE127" s="164"/>
      <c r="AF127" s="160"/>
      <c r="AG127" s="160"/>
    </row>
    <row r="128" spans="1:33" x14ac:dyDescent="0.2">
      <c r="A128" s="315"/>
      <c r="B128" s="315"/>
      <c r="C128" s="315"/>
      <c r="D128" s="315"/>
      <c r="E128" s="315"/>
      <c r="F128" s="315"/>
      <c r="G128" s="315"/>
      <c r="H128" s="315"/>
      <c r="I128" s="315"/>
      <c r="J128" s="315"/>
      <c r="K128" s="215"/>
      <c r="L128" s="215"/>
      <c r="M128" s="215"/>
      <c r="N128" s="215"/>
      <c r="O128" s="215"/>
      <c r="P128" s="215"/>
      <c r="Q128" s="215"/>
      <c r="R128" s="215"/>
      <c r="S128" s="215"/>
      <c r="T128" s="215"/>
      <c r="U128" s="160"/>
      <c r="V128" s="164"/>
      <c r="W128" s="164"/>
      <c r="X128" s="164"/>
      <c r="Y128" s="164"/>
      <c r="Z128" s="164"/>
      <c r="AA128" s="164"/>
      <c r="AB128" s="164"/>
      <c r="AC128" s="164"/>
      <c r="AD128" s="164"/>
      <c r="AE128" s="164"/>
      <c r="AF128" s="160"/>
      <c r="AG128" s="160"/>
    </row>
    <row r="129" spans="1:33" ht="15" customHeight="1" x14ac:dyDescent="0.2">
      <c r="A129" s="1" t="s">
        <v>340</v>
      </c>
      <c r="B129" s="1"/>
      <c r="C129" s="1"/>
      <c r="D129" s="1"/>
      <c r="E129" s="1"/>
      <c r="F129" s="1"/>
      <c r="G129" s="1"/>
      <c r="H129" s="1"/>
      <c r="I129" s="1"/>
      <c r="J129" s="1"/>
      <c r="K129" s="189"/>
      <c r="L129" s="189"/>
      <c r="M129" s="189"/>
      <c r="N129" s="189"/>
      <c r="O129" s="189"/>
      <c r="P129" s="189"/>
      <c r="Q129" s="189"/>
      <c r="R129" s="189"/>
      <c r="S129" s="189"/>
      <c r="T129" s="189"/>
      <c r="U129" s="160"/>
      <c r="V129" s="164"/>
      <c r="W129" s="164"/>
      <c r="X129" s="164"/>
      <c r="Y129" s="164"/>
      <c r="Z129" s="164"/>
      <c r="AA129" s="164"/>
      <c r="AB129" s="164"/>
      <c r="AC129" s="164"/>
      <c r="AD129" s="164"/>
      <c r="AE129" s="164"/>
      <c r="AF129" s="160"/>
      <c r="AG129" s="160"/>
    </row>
    <row r="130" spans="1:33" ht="15" customHeight="1" thickBot="1" x14ac:dyDescent="0.25">
      <c r="A130" s="11"/>
      <c r="B130" s="11"/>
      <c r="C130" s="11"/>
      <c r="D130" s="11"/>
      <c r="E130" s="11"/>
      <c r="F130" s="11"/>
      <c r="G130" s="11"/>
      <c r="H130" s="11"/>
      <c r="I130" s="11"/>
      <c r="J130" s="11"/>
      <c r="K130" s="189"/>
      <c r="L130" s="189"/>
      <c r="M130" s="189"/>
      <c r="N130" s="189"/>
      <c r="O130" s="189"/>
      <c r="P130" s="189"/>
      <c r="Q130" s="189"/>
      <c r="R130" s="189"/>
      <c r="S130" s="189"/>
      <c r="T130" s="189"/>
      <c r="U130" s="160"/>
      <c r="V130" s="162"/>
      <c r="W130" s="164"/>
      <c r="X130" s="164"/>
      <c r="Y130" s="164"/>
      <c r="Z130" s="164"/>
      <c r="AA130" s="164"/>
      <c r="AB130" s="164"/>
      <c r="AC130" s="164"/>
      <c r="AD130" s="164"/>
      <c r="AE130" s="164"/>
      <c r="AF130" s="160"/>
      <c r="AG130" s="160"/>
    </row>
    <row r="131" spans="1:33" ht="15.75" customHeight="1" thickBot="1" x14ac:dyDescent="0.3">
      <c r="A131" s="88" t="s">
        <v>852</v>
      </c>
      <c r="B131" s="11"/>
      <c r="C131" s="11"/>
      <c r="D131" s="11"/>
      <c r="E131" s="11"/>
      <c r="F131" s="475"/>
      <c r="G131" s="476"/>
      <c r="H131" s="477"/>
      <c r="I131" s="89" t="str">
        <f>IFERROR(IF($F$131&lt;&gt;"",TEXT($F$131,"dddd"),""),"")</f>
        <v/>
      </c>
      <c r="J131" s="11"/>
      <c r="K131" s="189"/>
      <c r="L131" s="189"/>
      <c r="M131" s="189"/>
      <c r="N131" s="568"/>
      <c r="O131" s="569"/>
      <c r="P131" s="569"/>
      <c r="Q131" s="569"/>
      <c r="R131" s="569"/>
      <c r="S131" s="570"/>
      <c r="T131" s="189"/>
      <c r="U131" s="160"/>
      <c r="V131" s="164"/>
      <c r="W131" s="164"/>
      <c r="X131" s="164"/>
      <c r="Y131" s="164"/>
      <c r="Z131" s="164"/>
      <c r="AA131" s="164"/>
      <c r="AB131" s="164"/>
      <c r="AC131" s="164"/>
      <c r="AD131" s="164"/>
      <c r="AE131" s="164"/>
      <c r="AF131" s="160"/>
      <c r="AG131" s="160"/>
    </row>
    <row r="132" spans="1:33" ht="15" customHeight="1" x14ac:dyDescent="0.25">
      <c r="A132" s="88"/>
      <c r="B132" s="11"/>
      <c r="C132" s="11"/>
      <c r="D132" s="86"/>
      <c r="E132" s="15"/>
      <c r="F132" s="15"/>
      <c r="G132" s="15"/>
      <c r="H132" s="15"/>
      <c r="I132" s="15"/>
      <c r="J132" s="86"/>
      <c r="K132" s="189"/>
      <c r="L132" s="189"/>
      <c r="M132" s="189"/>
      <c r="N132" s="571"/>
      <c r="O132" s="572"/>
      <c r="P132" s="572"/>
      <c r="Q132" s="572"/>
      <c r="R132" s="572"/>
      <c r="S132" s="573"/>
      <c r="T132" s="189"/>
      <c r="U132" s="160"/>
      <c r="V132" s="164"/>
      <c r="W132" s="164"/>
      <c r="X132" s="164"/>
      <c r="Y132" s="164"/>
      <c r="Z132" s="164"/>
      <c r="AA132" s="164"/>
      <c r="AB132" s="164"/>
      <c r="AC132" s="164"/>
      <c r="AD132" s="164"/>
      <c r="AE132" s="164"/>
      <c r="AF132" s="160"/>
      <c r="AG132" s="160"/>
    </row>
    <row r="133" spans="1:33" ht="14.25" customHeight="1" thickBot="1" x14ac:dyDescent="0.25">
      <c r="A133" s="577" t="str">
        <f ca="1">IFERROR(IF($F$131&lt;&gt;"",IF($F$131-TODAY()&lt;0,"",IF($F$131-TODAY()&lt;30,CONCATENATE("ONLY ",$F$131-TODAY()," DAYS BEFORE VISA EXPIRY! ALERT SIT!"),IF($F$131-TODAY()&lt;60,"CoS applications should normally be submitted three months before visa expiry",IF($F$131-TODAY()&gt;100,"TOO EARLY! a new CoS can only be issued three months before the visa expires at the earliest","")))),""),"")</f>
        <v/>
      </c>
      <c r="B133" s="577"/>
      <c r="C133" s="577"/>
      <c r="D133" s="577"/>
      <c r="E133" s="577"/>
      <c r="F133" s="577"/>
      <c r="G133" s="577"/>
      <c r="H133" s="577"/>
      <c r="I133" s="577"/>
      <c r="J133" s="577"/>
      <c r="K133" s="189"/>
      <c r="L133" s="189"/>
      <c r="M133" s="189"/>
      <c r="N133" s="571"/>
      <c r="O133" s="572"/>
      <c r="P133" s="572"/>
      <c r="Q133" s="572"/>
      <c r="R133" s="572"/>
      <c r="S133" s="573"/>
      <c r="T133" s="189"/>
      <c r="U133" s="160"/>
      <c r="V133" s="162"/>
      <c r="W133" s="164"/>
      <c r="X133" s="160"/>
      <c r="Y133" s="164"/>
      <c r="Z133" s="164"/>
      <c r="AA133" s="164"/>
      <c r="AB133" s="164"/>
      <c r="AC133" s="164"/>
      <c r="AD133" s="164"/>
      <c r="AE133" s="164"/>
      <c r="AF133" s="160"/>
      <c r="AG133" s="160"/>
    </row>
    <row r="134" spans="1:33" ht="14.25" customHeight="1" thickBot="1" x14ac:dyDescent="0.3">
      <c r="A134" s="88" t="s">
        <v>853</v>
      </c>
      <c r="B134" s="11"/>
      <c r="C134" s="11"/>
      <c r="D134" s="11"/>
      <c r="E134" s="11"/>
      <c r="F134" s="578"/>
      <c r="G134" s="579"/>
      <c r="H134" s="580"/>
      <c r="I134" s="89" t="str">
        <f>IFERROR(IF($F$134&lt;&gt;"",TEXT($F$134,"dddd"),""),"")</f>
        <v/>
      </c>
      <c r="J134" s="92"/>
      <c r="K134" s="189"/>
      <c r="L134" s="189"/>
      <c r="M134" s="189"/>
      <c r="N134" s="571"/>
      <c r="O134" s="572"/>
      <c r="P134" s="572"/>
      <c r="Q134" s="572"/>
      <c r="R134" s="572"/>
      <c r="S134" s="573"/>
      <c r="T134" s="189"/>
      <c r="U134" s="160"/>
      <c r="V134" s="162"/>
      <c r="W134" s="164"/>
      <c r="X134" s="160"/>
      <c r="Y134" s="164"/>
      <c r="Z134" s="164"/>
      <c r="AA134" s="164"/>
      <c r="AB134" s="164"/>
      <c r="AC134" s="164"/>
      <c r="AD134" s="164"/>
      <c r="AE134" s="164"/>
      <c r="AF134" s="160"/>
      <c r="AG134" s="160"/>
    </row>
    <row r="135" spans="1:33" ht="14.25" customHeight="1" x14ac:dyDescent="0.2">
      <c r="A135" s="11"/>
      <c r="B135" s="11"/>
      <c r="C135" s="11"/>
      <c r="D135" s="11"/>
      <c r="E135" s="11"/>
      <c r="F135" s="11"/>
      <c r="G135" s="11"/>
      <c r="H135" s="11"/>
      <c r="I135" s="11"/>
      <c r="J135" s="93"/>
      <c r="K135" s="189"/>
      <c r="L135" s="189"/>
      <c r="M135" s="189"/>
      <c r="N135" s="571"/>
      <c r="O135" s="572"/>
      <c r="P135" s="572"/>
      <c r="Q135" s="572"/>
      <c r="R135" s="572"/>
      <c r="S135" s="573"/>
      <c r="T135" s="189"/>
      <c r="U135" s="160"/>
      <c r="V135" s="162"/>
      <c r="W135" s="164"/>
      <c r="X135" s="160"/>
      <c r="Y135" s="164"/>
      <c r="Z135" s="164"/>
      <c r="AA135" s="164"/>
      <c r="AB135" s="164"/>
      <c r="AC135" s="164"/>
      <c r="AD135" s="164"/>
      <c r="AE135" s="164"/>
      <c r="AF135" s="160"/>
      <c r="AG135" s="160"/>
    </row>
    <row r="136" spans="1:33" ht="15" x14ac:dyDescent="0.25">
      <c r="A136" s="11"/>
      <c r="B136" s="182"/>
      <c r="C136" s="96" t="s">
        <v>368</v>
      </c>
      <c r="D136" s="183">
        <f>IFERROR(IF(OR($F$131="",$F$134=""),0,DATEDIF($F$131,$F$134+1,"Y")),0)</f>
        <v>0</v>
      </c>
      <c r="E136" s="182" t="s">
        <v>367</v>
      </c>
      <c r="F136" s="183">
        <f>IFERROR(IF(OR($F$131="",$F$134=""),0,DATEDIF($F$131,$F$134+1,"YM")),0)</f>
        <v>0</v>
      </c>
      <c r="G136" s="182" t="s">
        <v>366</v>
      </c>
      <c r="H136" s="183">
        <f>IFERROR(IF(OR($F$131="",$F$134=""),0,DATEDIF($F$131,$F$134+1,"MD")),0)</f>
        <v>0</v>
      </c>
      <c r="I136" s="182" t="s">
        <v>365</v>
      </c>
      <c r="J136" s="11"/>
      <c r="K136" s="189"/>
      <c r="L136" s="189"/>
      <c r="M136" s="189"/>
      <c r="N136" s="571"/>
      <c r="O136" s="572"/>
      <c r="P136" s="572"/>
      <c r="Q136" s="572"/>
      <c r="R136" s="572"/>
      <c r="S136" s="573"/>
      <c r="T136" s="189"/>
      <c r="U136" s="160"/>
      <c r="V136" s="480"/>
      <c r="W136" s="480"/>
      <c r="X136" s="480"/>
      <c r="Y136" s="480"/>
      <c r="Z136" s="480"/>
      <c r="AA136" s="480"/>
      <c r="AB136" s="480"/>
      <c r="AC136" s="480"/>
      <c r="AD136" s="480"/>
      <c r="AE136" s="480"/>
      <c r="AF136" s="160"/>
      <c r="AG136" s="160"/>
    </row>
    <row r="137" spans="1:33" ht="15.75" customHeight="1" x14ac:dyDescent="0.25">
      <c r="A137" s="11"/>
      <c r="B137" s="11"/>
      <c r="C137" s="11"/>
      <c r="D137" s="11"/>
      <c r="E137" s="11"/>
      <c r="F137" s="91" t="str">
        <f>IF(AND($F$131&lt;&gt;"",$F$134&lt;&gt;"",ISERROR(DATEDIF($F$131,$F$134,"Y"))),"Error in CoS dates!","")</f>
        <v/>
      </c>
      <c r="G137" s="11"/>
      <c r="H137" s="11"/>
      <c r="I137" s="11"/>
      <c r="J137" s="11"/>
      <c r="K137" s="189"/>
      <c r="L137" s="189"/>
      <c r="M137" s="189"/>
      <c r="N137" s="571"/>
      <c r="O137" s="572"/>
      <c r="P137" s="572"/>
      <c r="Q137" s="572"/>
      <c r="R137" s="572"/>
      <c r="S137" s="573"/>
      <c r="T137" s="189"/>
      <c r="U137" s="160"/>
      <c r="V137" s="480"/>
      <c r="W137" s="480"/>
      <c r="X137" s="480"/>
      <c r="Y137" s="480"/>
      <c r="Z137" s="480"/>
      <c r="AA137" s="480"/>
      <c r="AB137" s="480"/>
      <c r="AC137" s="480"/>
      <c r="AD137" s="480"/>
      <c r="AE137" s="480"/>
      <c r="AF137" s="160"/>
      <c r="AG137" s="160"/>
    </row>
    <row r="138" spans="1:33" ht="14.25" customHeight="1" x14ac:dyDescent="0.2">
      <c r="A138" s="468" t="s">
        <v>345</v>
      </c>
      <c r="B138" s="468"/>
      <c r="C138" s="468"/>
      <c r="D138" s="468"/>
      <c r="E138" s="468"/>
      <c r="F138" s="43" t="str">
        <f>IFERROR(IF($F$134&lt;&gt;"",IF(AND($D$136=0,$F$136&lt;=3),"CoS extensions for periods of 3 months or less are not normally practical",""),""),"")</f>
        <v/>
      </c>
      <c r="G138" s="43"/>
      <c r="H138" s="43"/>
      <c r="I138" s="43"/>
      <c r="J138" s="43"/>
      <c r="K138" s="189"/>
      <c r="L138" s="189"/>
      <c r="M138" s="189"/>
      <c r="N138" s="571"/>
      <c r="O138" s="572"/>
      <c r="P138" s="572"/>
      <c r="Q138" s="572"/>
      <c r="R138" s="572"/>
      <c r="S138" s="573"/>
      <c r="T138" s="189"/>
      <c r="U138" s="160"/>
      <c r="V138" s="480"/>
      <c r="W138" s="480"/>
      <c r="X138" s="480"/>
      <c r="Y138" s="480"/>
      <c r="Z138" s="480"/>
      <c r="AA138" s="480"/>
      <c r="AB138" s="480"/>
      <c r="AC138" s="480"/>
      <c r="AD138" s="480"/>
      <c r="AE138" s="480"/>
      <c r="AF138" s="160"/>
      <c r="AG138" s="160"/>
    </row>
    <row r="139" spans="1:33" ht="14.25" customHeight="1" x14ac:dyDescent="0.2">
      <c r="A139" s="468"/>
      <c r="B139" s="468"/>
      <c r="C139" s="468"/>
      <c r="D139" s="468"/>
      <c r="E139" s="468"/>
      <c r="F139" s="42" t="str">
        <f>IFERROR(IF(OR($D$136&gt;5,AND($D$136=5,OR($F$136&lt;&gt;0,$H$136&lt;&gt;0))),"Skilled Worker CoS can only be issued for a max. period of 5 years",""),"")</f>
        <v/>
      </c>
      <c r="G139" s="46"/>
      <c r="H139" s="46"/>
      <c r="I139" s="46"/>
      <c r="J139" s="47"/>
      <c r="K139" s="189"/>
      <c r="L139" s="189"/>
      <c r="M139" s="189"/>
      <c r="N139" s="571"/>
      <c r="O139" s="572"/>
      <c r="P139" s="572"/>
      <c r="Q139" s="572"/>
      <c r="R139" s="572"/>
      <c r="S139" s="573"/>
      <c r="T139" s="189"/>
      <c r="U139" s="160"/>
      <c r="V139" s="480"/>
      <c r="W139" s="480"/>
      <c r="X139" s="480"/>
      <c r="Y139" s="480"/>
      <c r="Z139" s="480"/>
      <c r="AA139" s="480"/>
      <c r="AB139" s="480"/>
      <c r="AC139" s="480"/>
      <c r="AD139" s="480"/>
      <c r="AE139" s="480"/>
      <c r="AF139" s="160"/>
      <c r="AG139" s="160"/>
    </row>
    <row r="140" spans="1:33" ht="14.25" customHeight="1" x14ac:dyDescent="0.2">
      <c r="A140" s="468"/>
      <c r="B140" s="468"/>
      <c r="C140" s="468"/>
      <c r="D140" s="468"/>
      <c r="E140" s="468"/>
      <c r="F140" s="45"/>
      <c r="G140" s="46"/>
      <c r="H140" s="46"/>
      <c r="I140" s="46"/>
      <c r="J140" s="44"/>
      <c r="K140" s="189"/>
      <c r="L140" s="189"/>
      <c r="M140" s="189"/>
      <c r="N140" s="571"/>
      <c r="O140" s="572"/>
      <c r="P140" s="572"/>
      <c r="Q140" s="572"/>
      <c r="R140" s="572"/>
      <c r="S140" s="573"/>
      <c r="T140" s="189"/>
      <c r="U140" s="160"/>
      <c r="V140" s="162"/>
      <c r="W140" s="166"/>
      <c r="X140" s="166"/>
      <c r="Y140" s="166"/>
      <c r="Z140" s="166"/>
      <c r="AA140" s="166"/>
      <c r="AB140" s="166"/>
      <c r="AC140" s="166"/>
      <c r="AD140" s="166"/>
      <c r="AE140" s="166"/>
      <c r="AF140" s="160"/>
      <c r="AG140" s="160"/>
    </row>
    <row r="141" spans="1:33" ht="14.25" customHeight="1" x14ac:dyDescent="0.2">
      <c r="A141" s="468" t="s">
        <v>344</v>
      </c>
      <c r="B141" s="468"/>
      <c r="C141" s="468"/>
      <c r="D141" s="468"/>
      <c r="E141" s="468"/>
      <c r="F141" s="48" t="str">
        <f>IFERROR(IF(AND($D$136=3,$F$136&lt;=8,$H$136&gt;=0),"If over 3 years a higher (doubled) visa fee applies",""),"")</f>
        <v/>
      </c>
      <c r="G141" s="47"/>
      <c r="H141" s="47"/>
      <c r="I141" s="47"/>
      <c r="J141" s="47"/>
      <c r="K141" s="189"/>
      <c r="L141" s="189"/>
      <c r="M141" s="189"/>
      <c r="N141" s="571"/>
      <c r="O141" s="572"/>
      <c r="P141" s="572"/>
      <c r="Q141" s="572"/>
      <c r="R141" s="572"/>
      <c r="S141" s="573"/>
      <c r="T141" s="189"/>
      <c r="U141" s="160"/>
      <c r="V141" s="480"/>
      <c r="W141" s="480"/>
      <c r="X141" s="480"/>
      <c r="Y141" s="480"/>
      <c r="Z141" s="480"/>
      <c r="AA141" s="480"/>
      <c r="AB141" s="480"/>
      <c r="AC141" s="480"/>
      <c r="AD141" s="480"/>
      <c r="AE141" s="480"/>
      <c r="AF141" s="160"/>
      <c r="AG141" s="160"/>
    </row>
    <row r="142" spans="1:33" ht="14.25" customHeight="1" x14ac:dyDescent="0.2">
      <c r="A142" s="468"/>
      <c r="B142" s="468"/>
      <c r="C142" s="468"/>
      <c r="D142" s="468"/>
      <c r="E142" s="468"/>
      <c r="F142" s="49" t="str">
        <f>IFERROR(IF($F$134&lt;&gt;"",IF(OR(AND($F$136=0,$H$136&gt;=14),AND($F$136&gt;0,$F$136&lt;6),AND($F$136=6,$H$136&lt;=Dropdowns!$Y$8)),"NHS Surcharge for part-year up to 6 months = £" &amp; Dropdowns!$X$8/2,""),""),"")</f>
        <v/>
      </c>
      <c r="G142" s="43"/>
      <c r="H142" s="43"/>
      <c r="I142" s="43"/>
      <c r="J142" s="47"/>
      <c r="K142" s="189"/>
      <c r="L142" s="189"/>
      <c r="M142" s="189"/>
      <c r="N142" s="571"/>
      <c r="O142" s="572"/>
      <c r="P142" s="572"/>
      <c r="Q142" s="572"/>
      <c r="R142" s="572"/>
      <c r="S142" s="573"/>
      <c r="T142" s="189"/>
      <c r="U142" s="160"/>
      <c r="V142" s="480"/>
      <c r="W142" s="480"/>
      <c r="X142" s="480"/>
      <c r="Y142" s="480"/>
      <c r="Z142" s="480"/>
      <c r="AA142" s="480"/>
      <c r="AB142" s="480"/>
      <c r="AC142" s="480"/>
      <c r="AD142" s="480"/>
      <c r="AE142" s="480"/>
      <c r="AF142" s="160"/>
      <c r="AG142" s="160"/>
    </row>
    <row r="143" spans="1:33" ht="14.25" customHeight="1" x14ac:dyDescent="0.2">
      <c r="A143" s="468"/>
      <c r="B143" s="468"/>
      <c r="C143" s="468"/>
      <c r="D143" s="468"/>
      <c r="E143" s="468"/>
      <c r="F143" s="49" t="str">
        <f>IFERROR(IF($F$134&lt;&gt;"",IF(OR(AND($F$136=6,$H$136&gt;Dropdowns!$Y$8),AND($F$136&gt;6,$F$136&lt;12)),"NHS Surcharge for part-year over 6 months = £" &amp; Dropdowns!$X$8,""),""),"")</f>
        <v/>
      </c>
      <c r="G143" s="44"/>
      <c r="H143" s="44"/>
      <c r="I143" s="44"/>
      <c r="J143" s="44"/>
      <c r="K143" s="189"/>
      <c r="L143" s="189"/>
      <c r="M143" s="189"/>
      <c r="N143" s="571"/>
      <c r="O143" s="572"/>
      <c r="P143" s="572"/>
      <c r="Q143" s="572"/>
      <c r="R143" s="572"/>
      <c r="S143" s="573"/>
      <c r="T143" s="189"/>
      <c r="U143" s="160"/>
      <c r="V143" s="164"/>
      <c r="W143" s="164"/>
      <c r="X143" s="164"/>
      <c r="Y143" s="164"/>
      <c r="Z143" s="164"/>
      <c r="AA143" s="164"/>
      <c r="AB143" s="164"/>
      <c r="AC143" s="164"/>
      <c r="AD143" s="164"/>
      <c r="AE143" s="164"/>
      <c r="AF143" s="160"/>
      <c r="AG143" s="160"/>
    </row>
    <row r="144" spans="1:33" ht="15" customHeight="1" x14ac:dyDescent="0.2">
      <c r="A144" s="468" t="s">
        <v>915</v>
      </c>
      <c r="B144" s="468"/>
      <c r="C144" s="468"/>
      <c r="D144" s="468"/>
      <c r="E144" s="468"/>
      <c r="F144" s="468"/>
      <c r="G144" s="468"/>
      <c r="H144" s="468"/>
      <c r="I144" s="468"/>
      <c r="J144" s="468"/>
      <c r="K144" s="189"/>
      <c r="L144" s="189"/>
      <c r="M144" s="189"/>
      <c r="N144" s="574"/>
      <c r="O144" s="575"/>
      <c r="P144" s="575"/>
      <c r="Q144" s="575"/>
      <c r="R144" s="575"/>
      <c r="S144" s="576"/>
      <c r="T144" s="189"/>
      <c r="U144" s="160"/>
      <c r="V144" s="480"/>
      <c r="W144" s="480"/>
      <c r="X144" s="480"/>
      <c r="Y144" s="480"/>
      <c r="Z144" s="480"/>
      <c r="AA144" s="480"/>
      <c r="AB144" s="480"/>
      <c r="AC144" s="480"/>
      <c r="AD144" s="480"/>
      <c r="AE144" s="480"/>
      <c r="AF144" s="160"/>
      <c r="AG144" s="160"/>
    </row>
    <row r="145" spans="1:33" ht="14.25" customHeight="1" x14ac:dyDescent="0.2">
      <c r="A145" s="468"/>
      <c r="B145" s="468"/>
      <c r="C145" s="468"/>
      <c r="D145" s="468"/>
      <c r="E145" s="468"/>
      <c r="F145" s="468"/>
      <c r="G145" s="468"/>
      <c r="H145" s="468"/>
      <c r="I145" s="468"/>
      <c r="J145" s="468"/>
      <c r="K145" s="189"/>
      <c r="L145" s="189"/>
      <c r="M145" s="189"/>
      <c r="N145" s="189"/>
      <c r="O145" s="189"/>
      <c r="P145" s="189"/>
      <c r="Q145" s="189"/>
      <c r="R145" s="189"/>
      <c r="S145" s="189"/>
      <c r="T145" s="189"/>
      <c r="U145" s="160"/>
      <c r="V145" s="480"/>
      <c r="W145" s="480"/>
      <c r="X145" s="480"/>
      <c r="Y145" s="480"/>
      <c r="Z145" s="480"/>
      <c r="AA145" s="480"/>
      <c r="AB145" s="480"/>
      <c r="AC145" s="480"/>
      <c r="AD145" s="480"/>
      <c r="AE145" s="480"/>
      <c r="AF145" s="160"/>
      <c r="AG145" s="160"/>
    </row>
    <row r="146" spans="1:33" ht="14.25" customHeight="1" x14ac:dyDescent="0.2">
      <c r="A146" s="235"/>
      <c r="B146" s="235"/>
      <c r="C146" s="235"/>
      <c r="D146" s="235"/>
      <c r="E146" s="235"/>
      <c r="F146" s="235"/>
      <c r="G146" s="235"/>
      <c r="H146" s="235"/>
      <c r="I146" s="235"/>
      <c r="J146" s="235"/>
      <c r="K146" s="215"/>
      <c r="L146" s="215"/>
      <c r="M146" s="215"/>
      <c r="N146" s="215"/>
      <c r="O146" s="215"/>
      <c r="P146" s="215"/>
      <c r="Q146" s="215"/>
      <c r="R146" s="215"/>
      <c r="S146" s="215"/>
      <c r="T146" s="215"/>
      <c r="U146" s="160"/>
      <c r="V146" s="480"/>
      <c r="W146" s="480"/>
      <c r="X146" s="480"/>
      <c r="Y146" s="480"/>
      <c r="Z146" s="480"/>
      <c r="AA146" s="480"/>
      <c r="AB146" s="480"/>
      <c r="AC146" s="480"/>
      <c r="AD146" s="480"/>
      <c r="AE146" s="480"/>
      <c r="AF146" s="160"/>
      <c r="AG146" s="160"/>
    </row>
    <row r="147" spans="1:33" ht="15" x14ac:dyDescent="0.2">
      <c r="A147" s="94"/>
      <c r="B147" s="95"/>
      <c r="C147" s="326" t="s">
        <v>968</v>
      </c>
      <c r="D147" s="97" t="str">
        <f>IF($F$134&lt;&gt;"",(Dropdowns!$X$8*$D$136)+(IF(OR(AND($F$136=0,$H$136&gt;Dropdowns!$Y$8),AND($F$136&gt;0,$F$136&lt;6),AND($F$136=6,$H$136&lt;=Dropdowns!$Y$8)),(Dropdowns!$X$8/2),IF(OR(AND($F$136=6,$H$136&gt;Dropdowns!$Y$8),AND($F$136&gt;6,$F$136&lt;12)),Dropdowns!$X$8,0))),"")</f>
        <v/>
      </c>
      <c r="E147" s="98" t="s">
        <v>876</v>
      </c>
      <c r="F147" s="11"/>
      <c r="G147" s="95"/>
      <c r="H147" s="97" t="str">
        <f>IF($F$134&lt;&gt;"",(Dropdowns!$X$9*$D$136)+(IF(OR(AND($F$136=0,$H$136&gt;Dropdowns!$Y$8),AND($F$136&gt;0,$F$136&lt;6),AND($F$136=6,$H$136&lt;=Dropdowns!$Y$8)),(Dropdowns!$X$9/2),IF(OR(AND($F$136=6,$H$136&gt;Dropdowns!$Y$8),AND($F$136&gt;6,$F$136&lt;12)),Dropdowns!$X$9,0))),"")</f>
        <v/>
      </c>
      <c r="I147" s="98" t="s">
        <v>877</v>
      </c>
      <c r="J147" s="95"/>
      <c r="K147" s="189"/>
      <c r="L147" s="189"/>
      <c r="M147" s="189"/>
      <c r="N147" s="189"/>
      <c r="O147" s="189"/>
      <c r="P147" s="189"/>
      <c r="Q147" s="189"/>
      <c r="R147" s="189"/>
      <c r="S147" s="189"/>
      <c r="T147" s="189"/>
      <c r="U147" s="160"/>
      <c r="V147" s="480"/>
      <c r="W147" s="480"/>
      <c r="X147" s="480"/>
      <c r="Y147" s="480"/>
      <c r="Z147" s="480"/>
      <c r="AA147" s="480"/>
      <c r="AB147" s="480"/>
      <c r="AC147" s="480"/>
      <c r="AD147" s="480"/>
      <c r="AE147" s="480"/>
      <c r="AF147" s="160"/>
      <c r="AG147" s="160"/>
    </row>
    <row r="148" spans="1:33" ht="18" customHeight="1" x14ac:dyDescent="0.2">
      <c r="A148" s="368" t="s">
        <v>969</v>
      </c>
      <c r="B148" s="368"/>
      <c r="C148" s="368"/>
      <c r="D148" s="368"/>
      <c r="E148" s="368"/>
      <c r="F148" s="368"/>
      <c r="G148" s="368"/>
      <c r="H148" s="368"/>
      <c r="I148" s="368"/>
      <c r="J148" s="368"/>
      <c r="K148" s="215"/>
      <c r="L148" s="215"/>
      <c r="M148" s="215"/>
      <c r="N148" s="215"/>
      <c r="O148" s="215"/>
      <c r="P148" s="215"/>
      <c r="Q148" s="215"/>
      <c r="R148" s="215"/>
      <c r="S148" s="215"/>
      <c r="T148" s="215"/>
      <c r="U148" s="160"/>
      <c r="V148" s="220"/>
      <c r="W148" s="220"/>
      <c r="X148" s="220"/>
      <c r="Y148" s="220"/>
      <c r="Z148" s="220"/>
      <c r="AA148" s="220"/>
      <c r="AB148" s="220"/>
      <c r="AC148" s="220"/>
      <c r="AD148" s="220"/>
      <c r="AE148" s="220"/>
      <c r="AF148" s="160"/>
      <c r="AG148" s="160"/>
    </row>
    <row r="149" spans="1:33" ht="15" customHeight="1" x14ac:dyDescent="0.2">
      <c r="A149" s="642" t="str">
        <f>"I confirm that this applicant has been made aware they and their dependants will have to pay the ‘NHS Surcharge’.  As this is a significant (£" &amp; Dropdowns!$X$8 &amp; " per year for the main applicant and their partner and £" &amp; Dropdowns!$X$9 &amp; " per year for each child (under 18)) addition to the visa fee, based on visa length, it may affect the length of visa they wish to apply for. Applicants should check actual NHS fee using the:"</f>
        <v>I confirm that this applicant has been made aware they and their dependants will have to pay the ‘NHS Surcharge’.  As this is a significant (£1035 per year for the main applicant and their partner and £776 per year for each child (under 18)) addition to the visa fee, based on visa length, it may affect the length of visa they wish to apply for. Applicants should check actual NHS fee using the:</v>
      </c>
      <c r="B149" s="642"/>
      <c r="C149" s="642"/>
      <c r="D149" s="642"/>
      <c r="E149" s="642"/>
      <c r="F149" s="642"/>
      <c r="G149" s="642"/>
      <c r="H149" s="642"/>
      <c r="I149" s="642"/>
      <c r="J149" s="99"/>
      <c r="K149" s="189"/>
      <c r="L149" s="189"/>
      <c r="M149" s="189"/>
      <c r="N149" s="61"/>
      <c r="O149" s="61"/>
      <c r="P149" s="61"/>
      <c r="Q149" s="61"/>
      <c r="R149" s="61"/>
      <c r="S149" s="61"/>
      <c r="T149" s="189"/>
      <c r="U149" s="160"/>
      <c r="V149" s="160"/>
      <c r="W149" s="164"/>
      <c r="X149" s="164"/>
      <c r="Y149" s="164"/>
      <c r="Z149" s="164"/>
      <c r="AA149" s="164"/>
      <c r="AB149" s="164"/>
      <c r="AC149" s="164"/>
      <c r="AD149" s="164"/>
      <c r="AE149" s="164"/>
      <c r="AF149" s="160"/>
      <c r="AG149" s="160"/>
    </row>
    <row r="150" spans="1:33" ht="15" customHeight="1" x14ac:dyDescent="0.2">
      <c r="A150" s="642"/>
      <c r="B150" s="642"/>
      <c r="C150" s="642"/>
      <c r="D150" s="642"/>
      <c r="E150" s="642"/>
      <c r="F150" s="642"/>
      <c r="G150" s="642"/>
      <c r="H150" s="642"/>
      <c r="I150" s="642"/>
      <c r="J150" s="100"/>
      <c r="K150" s="189"/>
      <c r="L150" s="189"/>
      <c r="M150" s="189"/>
      <c r="N150" s="559"/>
      <c r="O150" s="560"/>
      <c r="P150" s="560"/>
      <c r="Q150" s="560"/>
      <c r="R150" s="560"/>
      <c r="S150" s="561"/>
      <c r="T150" s="189"/>
      <c r="U150" s="160"/>
      <c r="V150" s="480"/>
      <c r="W150" s="480"/>
      <c r="X150" s="480"/>
      <c r="Y150" s="480"/>
      <c r="Z150" s="480"/>
      <c r="AA150" s="480"/>
      <c r="AB150" s="480"/>
      <c r="AC150" s="480"/>
      <c r="AD150" s="480"/>
      <c r="AE150" s="480"/>
      <c r="AF150" s="160"/>
      <c r="AG150" s="160"/>
    </row>
    <row r="151" spans="1:33" ht="14.25" customHeight="1" x14ac:dyDescent="0.2">
      <c r="A151" s="642"/>
      <c r="B151" s="642"/>
      <c r="C151" s="642"/>
      <c r="D151" s="642"/>
      <c r="E151" s="642"/>
      <c r="F151" s="642"/>
      <c r="G151" s="642"/>
      <c r="H151" s="642"/>
      <c r="I151" s="642"/>
      <c r="J151" s="619">
        <f>IF(CHECKING!$D$75=TRUE,10,0)</f>
        <v>0</v>
      </c>
      <c r="K151" s="189"/>
      <c r="L151" s="189"/>
      <c r="M151" s="189"/>
      <c r="N151" s="565"/>
      <c r="O151" s="566"/>
      <c r="P151" s="566"/>
      <c r="Q151" s="566"/>
      <c r="R151" s="566"/>
      <c r="S151" s="567"/>
      <c r="T151" s="189"/>
      <c r="U151" s="160"/>
      <c r="V151" s="480"/>
      <c r="W151" s="480"/>
      <c r="X151" s="480"/>
      <c r="Y151" s="480"/>
      <c r="Z151" s="480"/>
      <c r="AA151" s="480"/>
      <c r="AB151" s="480"/>
      <c r="AC151" s="480"/>
      <c r="AD151" s="480"/>
      <c r="AE151" s="480"/>
      <c r="AF151" s="160"/>
      <c r="AG151" s="160"/>
    </row>
    <row r="152" spans="1:33" ht="15" customHeight="1" x14ac:dyDescent="0.2">
      <c r="A152" s="643"/>
      <c r="B152" s="643"/>
      <c r="C152" s="643"/>
      <c r="D152" s="643"/>
      <c r="E152" s="643"/>
      <c r="F152" s="643"/>
      <c r="G152" s="643"/>
      <c r="H152" s="643"/>
      <c r="I152" s="643"/>
      <c r="J152" s="620"/>
      <c r="K152" s="215"/>
      <c r="L152" s="215"/>
      <c r="M152" s="215"/>
      <c r="N152" s="215"/>
      <c r="O152" s="215"/>
      <c r="P152" s="215"/>
      <c r="Q152" s="215"/>
      <c r="R152" s="215"/>
      <c r="S152" s="215"/>
      <c r="T152" s="215"/>
      <c r="U152" s="160"/>
      <c r="V152" s="164"/>
      <c r="W152" s="164"/>
      <c r="X152" s="164"/>
      <c r="Y152" s="164"/>
      <c r="Z152" s="164"/>
      <c r="AA152" s="164"/>
      <c r="AB152" s="164"/>
      <c r="AC152" s="164"/>
      <c r="AD152" s="164"/>
      <c r="AE152" s="164"/>
      <c r="AF152" s="160"/>
      <c r="AG152" s="160"/>
    </row>
    <row r="153" spans="1:33" ht="16.5" thickBot="1" x14ac:dyDescent="0.25">
      <c r="A153" s="365" t="str">
        <f>HYPERLINK("https://www.immigration-health-surcharge.service.gov.uk/checker/Type","Home Office's Immigration Health (NHS) Surcharge calculator")</f>
        <v>Home Office's Immigration Health (NHS) Surcharge calculator</v>
      </c>
      <c r="B153" s="366"/>
      <c r="C153" s="366"/>
      <c r="D153" s="366"/>
      <c r="E153" s="366"/>
      <c r="F153" s="366"/>
      <c r="G153" s="366"/>
      <c r="H153" s="366"/>
      <c r="I153" s="366"/>
      <c r="J153" s="11"/>
      <c r="K153" s="189"/>
      <c r="L153" s="189"/>
      <c r="M153" s="189"/>
      <c r="N153" s="189"/>
      <c r="O153" s="189"/>
      <c r="P153" s="189"/>
      <c r="Q153" s="189"/>
      <c r="R153" s="189"/>
      <c r="S153" s="189"/>
      <c r="T153" s="189"/>
      <c r="U153" s="160"/>
      <c r="V153" s="160"/>
      <c r="W153" s="160"/>
      <c r="X153" s="160"/>
      <c r="Y153" s="164"/>
      <c r="Z153" s="164"/>
      <c r="AA153" s="164"/>
      <c r="AB153" s="164"/>
      <c r="AC153" s="164"/>
      <c r="AD153" s="164"/>
      <c r="AE153" s="164"/>
      <c r="AF153" s="160"/>
      <c r="AG153" s="160"/>
    </row>
    <row r="154" spans="1:33" ht="15" x14ac:dyDescent="0.2">
      <c r="A154" s="641" t="s">
        <v>375</v>
      </c>
      <c r="B154" s="641"/>
      <c r="C154" s="641"/>
      <c r="D154" s="641"/>
      <c r="E154" s="641"/>
      <c r="F154" s="641"/>
      <c r="G154" s="641"/>
      <c r="H154" s="641"/>
      <c r="I154" s="641"/>
      <c r="J154" s="624" t="s">
        <v>194</v>
      </c>
      <c r="K154" s="189"/>
      <c r="L154" s="189"/>
      <c r="M154" s="189"/>
      <c r="N154" s="559"/>
      <c r="O154" s="560"/>
      <c r="P154" s="560"/>
      <c r="Q154" s="560"/>
      <c r="R154" s="560"/>
      <c r="S154" s="561"/>
      <c r="T154" s="189"/>
      <c r="U154" s="160"/>
      <c r="V154" s="164"/>
      <c r="W154" s="164"/>
      <c r="X154" s="164"/>
      <c r="Y154" s="164"/>
      <c r="Z154" s="164"/>
      <c r="AA154" s="164"/>
      <c r="AB154" s="164"/>
      <c r="AC154" s="164"/>
      <c r="AD154" s="164"/>
      <c r="AE154" s="164"/>
      <c r="AF154" s="160"/>
      <c r="AG154" s="160"/>
    </row>
    <row r="155" spans="1:33" ht="14.25" customHeight="1" x14ac:dyDescent="0.2">
      <c r="A155" s="640" t="s">
        <v>376</v>
      </c>
      <c r="B155" s="640"/>
      <c r="C155" s="640"/>
      <c r="D155" s="640"/>
      <c r="E155" s="640"/>
      <c r="F155" s="640"/>
      <c r="G155" s="640"/>
      <c r="H155" s="640"/>
      <c r="I155" s="640"/>
      <c r="J155" s="625"/>
      <c r="K155" s="189"/>
      <c r="L155" s="189"/>
      <c r="M155" s="189"/>
      <c r="N155" s="562"/>
      <c r="O155" s="563"/>
      <c r="P155" s="563"/>
      <c r="Q155" s="563"/>
      <c r="R155" s="563"/>
      <c r="S155" s="564"/>
      <c r="T155" s="189"/>
      <c r="U155" s="160"/>
      <c r="V155" s="160"/>
      <c r="W155" s="160"/>
      <c r="X155" s="160"/>
      <c r="Y155" s="160"/>
      <c r="Z155" s="160"/>
      <c r="AA155" s="160"/>
      <c r="AB155" s="160"/>
      <c r="AC155" s="160"/>
      <c r="AD155" s="160"/>
      <c r="AE155" s="160"/>
      <c r="AF155" s="160"/>
      <c r="AG155" s="160"/>
    </row>
    <row r="156" spans="1:33" x14ac:dyDescent="0.2">
      <c r="A156" s="640"/>
      <c r="B156" s="640"/>
      <c r="C156" s="640"/>
      <c r="D156" s="640"/>
      <c r="E156" s="640"/>
      <c r="F156" s="640"/>
      <c r="G156" s="640"/>
      <c r="H156" s="640"/>
      <c r="I156" s="640"/>
      <c r="J156" s="625"/>
      <c r="K156" s="189"/>
      <c r="L156" s="189"/>
      <c r="M156" s="189"/>
      <c r="N156" s="565"/>
      <c r="O156" s="566"/>
      <c r="P156" s="566"/>
      <c r="Q156" s="566"/>
      <c r="R156" s="566"/>
      <c r="S156" s="567"/>
      <c r="T156" s="189"/>
      <c r="U156" s="160"/>
      <c r="V156" s="160"/>
      <c r="W156" s="160"/>
      <c r="X156" s="160"/>
      <c r="Y156" s="160"/>
      <c r="Z156" s="160"/>
      <c r="AA156" s="160"/>
      <c r="AB156" s="160"/>
      <c r="AC156" s="160"/>
      <c r="AD156" s="160"/>
      <c r="AE156" s="160"/>
      <c r="AF156" s="160"/>
      <c r="AG156" s="160"/>
    </row>
    <row r="157" spans="1:33" ht="15" thickBot="1" x14ac:dyDescent="0.25">
      <c r="A157" s="640"/>
      <c r="B157" s="640"/>
      <c r="C157" s="640"/>
      <c r="D157" s="640"/>
      <c r="E157" s="640"/>
      <c r="F157" s="640"/>
      <c r="G157" s="640"/>
      <c r="H157" s="640"/>
      <c r="I157" s="640"/>
      <c r="J157" s="639"/>
      <c r="K157" s="189"/>
      <c r="L157" s="189"/>
      <c r="M157" s="189"/>
      <c r="N157" s="189"/>
      <c r="O157" s="189"/>
      <c r="P157" s="189"/>
      <c r="Q157" s="189"/>
      <c r="R157" s="189"/>
      <c r="S157" s="189"/>
      <c r="T157" s="189"/>
      <c r="U157" s="160"/>
      <c r="V157" s="160"/>
      <c r="W157" s="160"/>
      <c r="X157" s="160"/>
      <c r="Y157" s="160"/>
      <c r="Z157" s="160"/>
      <c r="AA157" s="160"/>
      <c r="AB157" s="160"/>
      <c r="AC157" s="160"/>
      <c r="AD157" s="160"/>
      <c r="AE157" s="160"/>
      <c r="AF157" s="160"/>
      <c r="AG157" s="160"/>
    </row>
    <row r="158" spans="1:33" ht="15" thickBot="1" x14ac:dyDescent="0.25">
      <c r="A158" s="11"/>
      <c r="B158" s="11"/>
      <c r="C158" s="11"/>
      <c r="D158" s="11"/>
      <c r="E158" s="11"/>
      <c r="F158" s="11"/>
      <c r="G158" s="11"/>
      <c r="H158" s="11"/>
      <c r="I158" s="11"/>
      <c r="J158" s="11"/>
      <c r="K158" s="189"/>
      <c r="L158" s="189"/>
      <c r="M158" s="189"/>
      <c r="N158" s="189"/>
      <c r="O158" s="189"/>
      <c r="P158" s="189"/>
      <c r="Q158" s="189"/>
      <c r="R158" s="189"/>
      <c r="S158" s="189"/>
      <c r="T158" s="189"/>
      <c r="U158" s="160"/>
      <c r="V158" s="160"/>
      <c r="W158" s="160"/>
      <c r="X158" s="160"/>
      <c r="Y158" s="160"/>
      <c r="Z158" s="160"/>
      <c r="AA158" s="160"/>
      <c r="AB158" s="160"/>
      <c r="AC158" s="160"/>
      <c r="AD158" s="160"/>
      <c r="AE158" s="160"/>
      <c r="AF158" s="160"/>
      <c r="AG158" s="160"/>
    </row>
    <row r="159" spans="1:33" ht="15" customHeight="1" x14ac:dyDescent="0.2">
      <c r="A159" s="621" t="s">
        <v>378</v>
      </c>
      <c r="B159" s="621"/>
      <c r="C159" s="621"/>
      <c r="D159" s="621"/>
      <c r="E159" s="621"/>
      <c r="F159" s="621"/>
      <c r="G159" s="621"/>
      <c r="H159" s="621"/>
      <c r="I159" s="621"/>
      <c r="J159" s="624" t="s">
        <v>195</v>
      </c>
      <c r="K159" s="189"/>
      <c r="L159" s="189"/>
      <c r="M159" s="189"/>
      <c r="N159" s="386"/>
      <c r="O159" s="387"/>
      <c r="P159" s="387"/>
      <c r="Q159" s="387"/>
      <c r="R159" s="387"/>
      <c r="S159" s="388"/>
      <c r="T159" s="189"/>
      <c r="U159" s="160"/>
      <c r="V159" s="160"/>
      <c r="W159" s="160"/>
      <c r="X159" s="160"/>
      <c r="Y159" s="160"/>
      <c r="Z159" s="160"/>
      <c r="AA159" s="160"/>
      <c r="AB159" s="160"/>
      <c r="AC159" s="160"/>
      <c r="AD159" s="160"/>
      <c r="AE159" s="160"/>
      <c r="AF159" s="160"/>
      <c r="AG159" s="160"/>
    </row>
    <row r="160" spans="1:33" x14ac:dyDescent="0.2">
      <c r="A160" s="621"/>
      <c r="B160" s="621"/>
      <c r="C160" s="621"/>
      <c r="D160" s="621"/>
      <c r="E160" s="621"/>
      <c r="F160" s="621"/>
      <c r="G160" s="621"/>
      <c r="H160" s="621"/>
      <c r="I160" s="621"/>
      <c r="J160" s="625"/>
      <c r="K160" s="189"/>
      <c r="L160" s="189"/>
      <c r="M160" s="189"/>
      <c r="N160" s="389"/>
      <c r="O160" s="390"/>
      <c r="P160" s="390"/>
      <c r="Q160" s="390"/>
      <c r="R160" s="390"/>
      <c r="S160" s="391"/>
      <c r="T160" s="189"/>
      <c r="U160" s="160"/>
      <c r="V160" s="160"/>
      <c r="W160" s="160"/>
      <c r="X160" s="160"/>
      <c r="Y160" s="160"/>
      <c r="Z160" s="160"/>
      <c r="AA160" s="160"/>
      <c r="AB160" s="160"/>
      <c r="AC160" s="160"/>
      <c r="AD160" s="160"/>
      <c r="AE160" s="160"/>
      <c r="AF160" s="160"/>
      <c r="AG160" s="160"/>
    </row>
    <row r="161" spans="1:33" ht="15" thickBot="1" x14ac:dyDescent="0.25">
      <c r="A161" s="101" t="s">
        <v>379</v>
      </c>
      <c r="B161" s="11"/>
      <c r="C161" s="11"/>
      <c r="D161" s="11"/>
      <c r="E161" s="11"/>
      <c r="F161" s="11"/>
      <c r="G161" s="11"/>
      <c r="H161" s="11"/>
      <c r="I161" s="11"/>
      <c r="J161" s="625"/>
      <c r="K161" s="189"/>
      <c r="L161" s="189"/>
      <c r="M161" s="189"/>
      <c r="N161" s="389"/>
      <c r="O161" s="390"/>
      <c r="P161" s="390"/>
      <c r="Q161" s="390"/>
      <c r="R161" s="390"/>
      <c r="S161" s="391"/>
      <c r="T161" s="189"/>
      <c r="U161" s="160"/>
      <c r="V161" s="160"/>
      <c r="W161" s="160"/>
      <c r="X161" s="160"/>
      <c r="Y161" s="160"/>
      <c r="Z161" s="160"/>
      <c r="AA161" s="160"/>
      <c r="AB161" s="160"/>
      <c r="AC161" s="160"/>
      <c r="AD161" s="160"/>
      <c r="AE161" s="160"/>
      <c r="AF161" s="160"/>
      <c r="AG161" s="160"/>
    </row>
    <row r="162" spans="1:33" ht="15" customHeight="1" x14ac:dyDescent="0.2">
      <c r="A162" s="626"/>
      <c r="B162" s="627"/>
      <c r="C162" s="627"/>
      <c r="D162" s="627"/>
      <c r="E162" s="627"/>
      <c r="F162" s="627"/>
      <c r="G162" s="627"/>
      <c r="H162" s="627"/>
      <c r="I162" s="627"/>
      <c r="J162" s="628"/>
      <c r="K162" s="189"/>
      <c r="L162" s="189"/>
      <c r="M162" s="189"/>
      <c r="N162" s="389"/>
      <c r="O162" s="390"/>
      <c r="P162" s="390"/>
      <c r="Q162" s="390"/>
      <c r="R162" s="390"/>
      <c r="S162" s="391"/>
      <c r="T162" s="189"/>
      <c r="U162" s="160"/>
      <c r="V162" s="160"/>
      <c r="W162" s="160"/>
      <c r="X162" s="160"/>
      <c r="Y162" s="160"/>
      <c r="Z162" s="160"/>
      <c r="AA162" s="160"/>
      <c r="AB162" s="160"/>
      <c r="AC162" s="160"/>
      <c r="AD162" s="160"/>
      <c r="AE162" s="160"/>
      <c r="AF162" s="160"/>
      <c r="AG162" s="160"/>
    </row>
    <row r="163" spans="1:33" ht="14.25" customHeight="1" x14ac:dyDescent="0.2">
      <c r="A163" s="629"/>
      <c r="B163" s="630"/>
      <c r="C163" s="630"/>
      <c r="D163" s="630"/>
      <c r="E163" s="630"/>
      <c r="F163" s="630"/>
      <c r="G163" s="630"/>
      <c r="H163" s="630"/>
      <c r="I163" s="630"/>
      <c r="J163" s="631"/>
      <c r="K163" s="189"/>
      <c r="L163" s="189"/>
      <c r="M163" s="189"/>
      <c r="N163" s="389"/>
      <c r="O163" s="390"/>
      <c r="P163" s="390"/>
      <c r="Q163" s="390"/>
      <c r="R163" s="390"/>
      <c r="S163" s="391"/>
      <c r="T163" s="189"/>
      <c r="U163" s="160"/>
      <c r="V163" s="160"/>
      <c r="W163" s="160"/>
      <c r="X163" s="160"/>
      <c r="Y163" s="160"/>
      <c r="Z163" s="160"/>
      <c r="AA163" s="160"/>
      <c r="AB163" s="160"/>
      <c r="AC163" s="160"/>
      <c r="AD163" s="160"/>
      <c r="AE163" s="160"/>
      <c r="AF163" s="160"/>
      <c r="AG163" s="160"/>
    </row>
    <row r="164" spans="1:33" ht="14.25" customHeight="1" x14ac:dyDescent="0.2">
      <c r="A164" s="629"/>
      <c r="B164" s="630"/>
      <c r="C164" s="630"/>
      <c r="D164" s="630"/>
      <c r="E164" s="630"/>
      <c r="F164" s="630"/>
      <c r="G164" s="630"/>
      <c r="H164" s="630"/>
      <c r="I164" s="630"/>
      <c r="J164" s="631"/>
      <c r="K164" s="189"/>
      <c r="L164" s="189"/>
      <c r="M164" s="189"/>
      <c r="N164" s="389"/>
      <c r="O164" s="390"/>
      <c r="P164" s="390"/>
      <c r="Q164" s="390"/>
      <c r="R164" s="390"/>
      <c r="S164" s="391"/>
      <c r="T164" s="189"/>
      <c r="U164" s="160"/>
      <c r="V164" s="160"/>
      <c r="W164" s="160"/>
      <c r="X164" s="160"/>
      <c r="Y164" s="160"/>
      <c r="Z164" s="160"/>
      <c r="AA164" s="160"/>
      <c r="AB164" s="160"/>
      <c r="AC164" s="160"/>
      <c r="AD164" s="160"/>
      <c r="AE164" s="160"/>
      <c r="AF164" s="160"/>
      <c r="AG164" s="160"/>
    </row>
    <row r="165" spans="1:33" x14ac:dyDescent="0.2">
      <c r="A165" s="629"/>
      <c r="B165" s="630"/>
      <c r="C165" s="630"/>
      <c r="D165" s="630"/>
      <c r="E165" s="630"/>
      <c r="F165" s="630"/>
      <c r="G165" s="630"/>
      <c r="H165" s="630"/>
      <c r="I165" s="630"/>
      <c r="J165" s="631"/>
      <c r="K165" s="189"/>
      <c r="L165" s="189"/>
      <c r="M165" s="189"/>
      <c r="N165" s="389"/>
      <c r="O165" s="390"/>
      <c r="P165" s="390"/>
      <c r="Q165" s="390"/>
      <c r="R165" s="390"/>
      <c r="S165" s="391"/>
      <c r="T165" s="189"/>
      <c r="U165" s="160"/>
      <c r="V165" s="160"/>
      <c r="W165" s="160"/>
      <c r="X165" s="160"/>
      <c r="Y165" s="160"/>
      <c r="Z165" s="160"/>
      <c r="AA165" s="160"/>
      <c r="AB165" s="160"/>
      <c r="AC165" s="160"/>
      <c r="AD165" s="160"/>
      <c r="AE165" s="160"/>
      <c r="AF165" s="160"/>
      <c r="AG165" s="160"/>
    </row>
    <row r="166" spans="1:33" x14ac:dyDescent="0.2">
      <c r="A166" s="629"/>
      <c r="B166" s="630"/>
      <c r="C166" s="630"/>
      <c r="D166" s="630"/>
      <c r="E166" s="630"/>
      <c r="F166" s="630"/>
      <c r="G166" s="630"/>
      <c r="H166" s="630"/>
      <c r="I166" s="630"/>
      <c r="J166" s="631"/>
      <c r="K166" s="189"/>
      <c r="L166" s="189"/>
      <c r="M166" s="189"/>
      <c r="N166" s="389"/>
      <c r="O166" s="390"/>
      <c r="P166" s="390"/>
      <c r="Q166" s="390"/>
      <c r="R166" s="390"/>
      <c r="S166" s="391"/>
      <c r="T166" s="189"/>
      <c r="U166" s="160"/>
      <c r="V166" s="160"/>
      <c r="W166" s="160"/>
      <c r="X166" s="160"/>
      <c r="Y166" s="160"/>
      <c r="Z166" s="160"/>
      <c r="AA166" s="160"/>
      <c r="AB166" s="160"/>
      <c r="AC166" s="160"/>
      <c r="AD166" s="160"/>
      <c r="AE166" s="160"/>
      <c r="AF166" s="160"/>
      <c r="AG166" s="160"/>
    </row>
    <row r="167" spans="1:33" x14ac:dyDescent="0.2">
      <c r="A167" s="629"/>
      <c r="B167" s="630"/>
      <c r="C167" s="630"/>
      <c r="D167" s="630"/>
      <c r="E167" s="630"/>
      <c r="F167" s="630"/>
      <c r="G167" s="630"/>
      <c r="H167" s="630"/>
      <c r="I167" s="630"/>
      <c r="J167" s="631"/>
      <c r="K167" s="189"/>
      <c r="L167" s="189"/>
      <c r="M167" s="189"/>
      <c r="N167" s="389"/>
      <c r="O167" s="390"/>
      <c r="P167" s="390"/>
      <c r="Q167" s="390"/>
      <c r="R167" s="390"/>
      <c r="S167" s="391"/>
      <c r="T167" s="189"/>
      <c r="U167" s="160"/>
      <c r="V167" s="160"/>
      <c r="W167" s="160"/>
      <c r="X167" s="160"/>
      <c r="Y167" s="160"/>
      <c r="Z167" s="160"/>
      <c r="AA167" s="160"/>
      <c r="AB167" s="160"/>
      <c r="AC167" s="160"/>
      <c r="AD167" s="160"/>
      <c r="AE167" s="160"/>
      <c r="AF167" s="160"/>
      <c r="AG167" s="160"/>
    </row>
    <row r="168" spans="1:33" x14ac:dyDescent="0.2">
      <c r="A168" s="629"/>
      <c r="B168" s="630"/>
      <c r="C168" s="630"/>
      <c r="D168" s="630"/>
      <c r="E168" s="630"/>
      <c r="F168" s="630"/>
      <c r="G168" s="630"/>
      <c r="H168" s="630"/>
      <c r="I168" s="630"/>
      <c r="J168" s="631"/>
      <c r="K168" s="189"/>
      <c r="L168" s="189"/>
      <c r="M168" s="189"/>
      <c r="N168" s="389"/>
      <c r="O168" s="390"/>
      <c r="P168" s="390"/>
      <c r="Q168" s="390"/>
      <c r="R168" s="390"/>
      <c r="S168" s="391"/>
      <c r="T168" s="189"/>
      <c r="U168" s="160"/>
      <c r="V168" s="160"/>
      <c r="W168" s="160"/>
      <c r="X168" s="160"/>
      <c r="Y168" s="160"/>
      <c r="Z168" s="160"/>
      <c r="AA168" s="160"/>
      <c r="AB168" s="160"/>
      <c r="AC168" s="160"/>
      <c r="AD168" s="160"/>
      <c r="AE168" s="160"/>
      <c r="AF168" s="160"/>
      <c r="AG168" s="160"/>
    </row>
    <row r="169" spans="1:33" ht="15" thickBot="1" x14ac:dyDescent="0.25">
      <c r="A169" s="632"/>
      <c r="B169" s="633"/>
      <c r="C169" s="633"/>
      <c r="D169" s="633"/>
      <c r="E169" s="633"/>
      <c r="F169" s="633"/>
      <c r="G169" s="633"/>
      <c r="H169" s="633"/>
      <c r="I169" s="633"/>
      <c r="J169" s="634"/>
      <c r="K169" s="189"/>
      <c r="L169" s="189"/>
      <c r="M169" s="189"/>
      <c r="N169" s="392"/>
      <c r="O169" s="393"/>
      <c r="P169" s="393"/>
      <c r="Q169" s="393"/>
      <c r="R169" s="393"/>
      <c r="S169" s="394"/>
      <c r="T169" s="189"/>
      <c r="U169" s="160"/>
      <c r="V169" s="160"/>
      <c r="W169" s="160"/>
      <c r="X169" s="160"/>
      <c r="Y169" s="160"/>
      <c r="Z169" s="160"/>
      <c r="AA169" s="160"/>
      <c r="AB169" s="160"/>
      <c r="AC169" s="160"/>
      <c r="AD169" s="160"/>
      <c r="AE169" s="160"/>
      <c r="AF169" s="160"/>
      <c r="AG169" s="160"/>
    </row>
    <row r="170" spans="1:33" x14ac:dyDescent="0.2">
      <c r="A170" s="622" t="s">
        <v>887</v>
      </c>
      <c r="B170" s="622"/>
      <c r="C170" s="622"/>
      <c r="D170" s="622"/>
      <c r="E170" s="622"/>
      <c r="F170" s="622"/>
      <c r="G170" s="622"/>
      <c r="H170" s="622"/>
      <c r="I170" s="622"/>
      <c r="J170" s="622"/>
      <c r="K170" s="189"/>
      <c r="L170" s="189"/>
      <c r="M170" s="189"/>
      <c r="N170" s="62"/>
      <c r="O170" s="62"/>
      <c r="P170" s="62"/>
      <c r="Q170" s="62"/>
      <c r="R170" s="62"/>
      <c r="S170" s="62"/>
      <c r="T170" s="189"/>
      <c r="U170" s="160"/>
      <c r="V170" s="160"/>
      <c r="W170" s="160"/>
      <c r="X170" s="160"/>
      <c r="Y170" s="160"/>
      <c r="Z170" s="160"/>
      <c r="AA170" s="160"/>
      <c r="AB170" s="160"/>
      <c r="AC170" s="160"/>
      <c r="AD170" s="160"/>
      <c r="AE170" s="160"/>
      <c r="AF170" s="160"/>
      <c r="AG170" s="160"/>
    </row>
    <row r="171" spans="1:33" x14ac:dyDescent="0.2">
      <c r="A171" s="622"/>
      <c r="B171" s="622"/>
      <c r="C171" s="622"/>
      <c r="D171" s="622"/>
      <c r="E171" s="622"/>
      <c r="F171" s="622"/>
      <c r="G171" s="622"/>
      <c r="H171" s="622"/>
      <c r="I171" s="622"/>
      <c r="J171" s="622"/>
      <c r="K171" s="189"/>
      <c r="L171" s="189"/>
      <c r="M171" s="189"/>
      <c r="N171" s="61"/>
      <c r="O171" s="61"/>
      <c r="P171" s="61"/>
      <c r="Q171" s="61"/>
      <c r="R171" s="61"/>
      <c r="S171" s="61"/>
      <c r="T171" s="189"/>
      <c r="U171" s="160"/>
      <c r="V171" s="160"/>
      <c r="W171" s="160"/>
      <c r="X171" s="160"/>
      <c r="Y171" s="160"/>
      <c r="Z171" s="160"/>
      <c r="AA171" s="160"/>
      <c r="AB171" s="160"/>
      <c r="AC171" s="160"/>
      <c r="AD171" s="160"/>
      <c r="AE171" s="160"/>
      <c r="AF171" s="160"/>
      <c r="AG171" s="160"/>
    </row>
    <row r="172" spans="1:33" ht="15" x14ac:dyDescent="0.25">
      <c r="A172" s="102"/>
      <c r="B172" s="623" t="s">
        <v>866</v>
      </c>
      <c r="C172" s="623"/>
      <c r="D172" s="623"/>
      <c r="E172" s="623"/>
      <c r="F172" s="623"/>
      <c r="G172" s="623"/>
      <c r="H172" s="623"/>
      <c r="I172" s="102"/>
      <c r="J172" s="102"/>
      <c r="K172" s="189"/>
      <c r="L172" s="189"/>
      <c r="M172" s="189"/>
      <c r="N172" s="386"/>
      <c r="O172" s="387"/>
      <c r="P172" s="387"/>
      <c r="Q172" s="387"/>
      <c r="R172" s="387"/>
      <c r="S172" s="388"/>
      <c r="T172" s="189"/>
      <c r="U172" s="160"/>
      <c r="V172" s="160"/>
      <c r="W172" s="160"/>
      <c r="X172" s="160"/>
      <c r="Y172" s="160"/>
      <c r="Z172" s="160"/>
      <c r="AA172" s="160"/>
      <c r="AB172" s="160"/>
      <c r="AC172" s="160"/>
      <c r="AD172" s="160"/>
      <c r="AE172" s="160"/>
      <c r="AF172" s="160"/>
      <c r="AG172" s="160"/>
    </row>
    <row r="173" spans="1:33" ht="15" thickBot="1" x14ac:dyDescent="0.25">
      <c r="A173" s="11"/>
      <c r="B173" s="11"/>
      <c r="C173" s="11"/>
      <c r="D173" s="11"/>
      <c r="E173" s="11"/>
      <c r="F173" s="11"/>
      <c r="G173" s="11"/>
      <c r="H173" s="11"/>
      <c r="I173" s="11"/>
      <c r="J173" s="11"/>
      <c r="K173" s="189"/>
      <c r="L173" s="189"/>
      <c r="M173" s="189"/>
      <c r="N173" s="389"/>
      <c r="O173" s="390"/>
      <c r="P173" s="390"/>
      <c r="Q173" s="390"/>
      <c r="R173" s="390"/>
      <c r="S173" s="391"/>
      <c r="T173" s="189"/>
      <c r="U173" s="160"/>
      <c r="V173" s="160"/>
      <c r="W173" s="160"/>
      <c r="X173" s="160"/>
      <c r="Y173" s="160"/>
      <c r="Z173" s="160"/>
      <c r="AA173" s="160"/>
      <c r="AB173" s="160"/>
      <c r="AC173" s="160"/>
      <c r="AD173" s="160"/>
      <c r="AE173" s="160"/>
      <c r="AF173" s="160"/>
      <c r="AG173" s="160"/>
    </row>
    <row r="174" spans="1:33" ht="15.75" thickBot="1" x14ac:dyDescent="0.3">
      <c r="A174" s="88" t="s">
        <v>382</v>
      </c>
      <c r="B174" s="11"/>
      <c r="C174" s="11"/>
      <c r="D174" s="174"/>
      <c r="E174" s="103" t="str">
        <f>IF($D$174&lt;&gt;"",IF($D$174&lt;&gt;37.5,"standard University full-time hours are 37.5 per week",""),"")</f>
        <v/>
      </c>
      <c r="F174" s="11"/>
      <c r="G174" s="11"/>
      <c r="H174" s="11"/>
      <c r="I174" s="11"/>
      <c r="J174" s="11"/>
      <c r="K174" s="189"/>
      <c r="L174" s="189"/>
      <c r="M174" s="189"/>
      <c r="N174" s="392"/>
      <c r="O174" s="393"/>
      <c r="P174" s="393"/>
      <c r="Q174" s="393"/>
      <c r="R174" s="393"/>
      <c r="S174" s="394"/>
      <c r="T174" s="189"/>
      <c r="U174" s="160"/>
      <c r="V174" s="167"/>
      <c r="W174" s="160"/>
      <c r="X174" s="160"/>
      <c r="Y174" s="160"/>
      <c r="Z174" s="160"/>
      <c r="AA174" s="160"/>
      <c r="AB174" s="160"/>
      <c r="AC174" s="160"/>
      <c r="AD174" s="160"/>
      <c r="AE174" s="160"/>
      <c r="AF174" s="160"/>
      <c r="AG174" s="160"/>
    </row>
    <row r="175" spans="1:33" ht="15" thickBot="1" x14ac:dyDescent="0.25">
      <c r="A175" s="11"/>
      <c r="B175" s="11"/>
      <c r="C175" s="11"/>
      <c r="D175" s="11"/>
      <c r="E175" s="11"/>
      <c r="F175" s="11"/>
      <c r="G175" s="11"/>
      <c r="H175" s="11"/>
      <c r="I175" s="11"/>
      <c r="J175" s="11"/>
      <c r="K175" s="189"/>
      <c r="L175" s="189"/>
      <c r="M175" s="189"/>
      <c r="N175" s="189"/>
      <c r="O175" s="189"/>
      <c r="P175" s="189"/>
      <c r="Q175" s="189"/>
      <c r="R175" s="189"/>
      <c r="S175" s="189"/>
      <c r="T175" s="189"/>
      <c r="U175" s="160"/>
      <c r="V175" s="160"/>
      <c r="W175" s="160"/>
      <c r="X175" s="160"/>
      <c r="Y175" s="160"/>
      <c r="Z175" s="160"/>
      <c r="AA175" s="160"/>
      <c r="AB175" s="160"/>
      <c r="AC175" s="160"/>
      <c r="AD175" s="160"/>
      <c r="AE175" s="160"/>
      <c r="AF175" s="160"/>
      <c r="AG175" s="160"/>
    </row>
    <row r="176" spans="1:33" ht="15" x14ac:dyDescent="0.25">
      <c r="A176" s="13" t="s">
        <v>390</v>
      </c>
      <c r="B176" s="11"/>
      <c r="C176" s="11"/>
      <c r="D176" s="11"/>
      <c r="E176" s="433" t="s">
        <v>387</v>
      </c>
      <c r="F176" s="434"/>
      <c r="G176" s="434"/>
      <c r="H176" s="434"/>
      <c r="I176" s="434"/>
      <c r="J176" s="435"/>
      <c r="K176" s="189"/>
      <c r="L176" s="189"/>
      <c r="M176" s="189"/>
      <c r="N176" s="386"/>
      <c r="O176" s="387"/>
      <c r="P176" s="387"/>
      <c r="Q176" s="387"/>
      <c r="R176" s="387"/>
      <c r="S176" s="388"/>
      <c r="T176" s="189"/>
      <c r="U176" s="160"/>
      <c r="V176" s="160"/>
      <c r="W176" s="160"/>
      <c r="X176" s="160"/>
      <c r="Y176" s="160"/>
      <c r="Z176" s="160"/>
      <c r="AA176" s="160"/>
      <c r="AB176" s="160"/>
      <c r="AC176" s="160"/>
      <c r="AD176" s="160"/>
      <c r="AE176" s="160"/>
      <c r="AF176" s="160"/>
      <c r="AG176" s="160"/>
    </row>
    <row r="177" spans="1:33" ht="15" x14ac:dyDescent="0.25">
      <c r="A177" s="84"/>
      <c r="B177" s="84"/>
      <c r="C177" s="84"/>
      <c r="D177" s="85"/>
      <c r="E177" s="427"/>
      <c r="F177" s="428"/>
      <c r="G177" s="428"/>
      <c r="H177" s="428"/>
      <c r="I177" s="428"/>
      <c r="J177" s="429"/>
      <c r="K177" s="189"/>
      <c r="L177" s="189"/>
      <c r="M177" s="189"/>
      <c r="N177" s="389"/>
      <c r="O177" s="390"/>
      <c r="P177" s="390"/>
      <c r="Q177" s="390"/>
      <c r="R177" s="390"/>
      <c r="S177" s="391"/>
      <c r="T177" s="189"/>
      <c r="U177" s="160"/>
      <c r="V177" s="160"/>
      <c r="W177" s="160"/>
      <c r="X177" s="160"/>
      <c r="Y177" s="160"/>
      <c r="Z177" s="160"/>
      <c r="AA177" s="160"/>
      <c r="AB177" s="160"/>
      <c r="AC177" s="160"/>
      <c r="AD177" s="160"/>
      <c r="AE177" s="160"/>
      <c r="AF177" s="160"/>
      <c r="AG177" s="160"/>
    </row>
    <row r="178" spans="1:33" ht="15" x14ac:dyDescent="0.25">
      <c r="A178" s="84"/>
      <c r="B178" s="84"/>
      <c r="C178" s="84"/>
      <c r="D178" s="85"/>
      <c r="E178" s="427"/>
      <c r="F178" s="428"/>
      <c r="G178" s="428"/>
      <c r="H178" s="428"/>
      <c r="I178" s="428"/>
      <c r="J178" s="429"/>
      <c r="K178" s="189"/>
      <c r="L178" s="189"/>
      <c r="M178" s="189"/>
      <c r="N178" s="389"/>
      <c r="O178" s="390"/>
      <c r="P178" s="390"/>
      <c r="Q178" s="390"/>
      <c r="R178" s="390"/>
      <c r="S178" s="391"/>
      <c r="T178" s="189"/>
      <c r="U178" s="160"/>
      <c r="V178" s="160"/>
      <c r="W178" s="160"/>
      <c r="X178" s="160"/>
      <c r="Y178" s="160"/>
      <c r="Z178" s="160"/>
      <c r="AA178" s="160"/>
      <c r="AB178" s="160"/>
      <c r="AC178" s="160"/>
      <c r="AD178" s="160"/>
      <c r="AE178" s="160"/>
      <c r="AF178" s="160"/>
      <c r="AG178" s="160"/>
    </row>
    <row r="179" spans="1:33" ht="15" x14ac:dyDescent="0.25">
      <c r="A179" s="84" t="s">
        <v>370</v>
      </c>
      <c r="B179" s="84"/>
      <c r="C179" s="84"/>
      <c r="D179" s="11"/>
      <c r="E179" s="470"/>
      <c r="F179" s="471"/>
      <c r="G179" s="471"/>
      <c r="H179" s="471"/>
      <c r="I179" s="471"/>
      <c r="J179" s="472"/>
      <c r="K179" s="189"/>
      <c r="L179" s="189"/>
      <c r="M179" s="189"/>
      <c r="N179" s="389"/>
      <c r="O179" s="390"/>
      <c r="P179" s="390"/>
      <c r="Q179" s="390"/>
      <c r="R179" s="390"/>
      <c r="S179" s="391"/>
      <c r="T179" s="189"/>
      <c r="U179" s="160"/>
      <c r="V179" s="160"/>
      <c r="W179" s="160"/>
      <c r="X179" s="160"/>
      <c r="Y179" s="160"/>
      <c r="Z179" s="160"/>
      <c r="AA179" s="160"/>
      <c r="AB179" s="160"/>
      <c r="AC179" s="160"/>
      <c r="AD179" s="160"/>
      <c r="AE179" s="160"/>
      <c r="AF179" s="160"/>
      <c r="AG179" s="160"/>
    </row>
    <row r="180" spans="1:33" ht="15" x14ac:dyDescent="0.25">
      <c r="A180" s="13" t="s">
        <v>385</v>
      </c>
      <c r="B180" s="11"/>
      <c r="C180" s="11"/>
      <c r="D180" s="11"/>
      <c r="E180" s="427"/>
      <c r="F180" s="428"/>
      <c r="G180" s="428"/>
      <c r="H180" s="428"/>
      <c r="I180" s="428"/>
      <c r="J180" s="429"/>
      <c r="K180" s="189"/>
      <c r="L180" s="189"/>
      <c r="M180" s="189"/>
      <c r="N180" s="389"/>
      <c r="O180" s="390"/>
      <c r="P180" s="390"/>
      <c r="Q180" s="390"/>
      <c r="R180" s="390"/>
      <c r="S180" s="391"/>
      <c r="T180" s="189"/>
      <c r="U180" s="160"/>
      <c r="V180" s="160"/>
      <c r="W180" s="160"/>
      <c r="X180" s="160"/>
      <c r="Y180" s="160"/>
      <c r="Z180" s="160"/>
      <c r="AA180" s="160"/>
      <c r="AB180" s="160"/>
      <c r="AC180" s="160"/>
      <c r="AD180" s="160"/>
      <c r="AE180" s="160"/>
      <c r="AF180" s="160"/>
      <c r="AG180" s="160"/>
    </row>
    <row r="181" spans="1:33" ht="15.75" thickBot="1" x14ac:dyDescent="0.3">
      <c r="A181" s="13" t="s">
        <v>386</v>
      </c>
      <c r="B181" s="11"/>
      <c r="C181" s="11"/>
      <c r="D181" s="11"/>
      <c r="E181" s="430"/>
      <c r="F181" s="431"/>
      <c r="G181" s="431"/>
      <c r="H181" s="431"/>
      <c r="I181" s="431"/>
      <c r="J181" s="432"/>
      <c r="K181" s="189"/>
      <c r="L181" s="189"/>
      <c r="M181" s="189"/>
      <c r="N181" s="392"/>
      <c r="O181" s="393"/>
      <c r="P181" s="393"/>
      <c r="Q181" s="393"/>
      <c r="R181" s="393"/>
      <c r="S181" s="394"/>
      <c r="T181" s="189"/>
      <c r="U181" s="160"/>
      <c r="V181" s="160"/>
      <c r="W181" s="160"/>
      <c r="X181" s="160"/>
      <c r="Y181" s="160"/>
      <c r="Z181" s="160"/>
      <c r="AA181" s="160"/>
      <c r="AB181" s="160"/>
      <c r="AC181" s="160"/>
      <c r="AD181" s="160"/>
      <c r="AE181" s="160"/>
      <c r="AF181" s="160"/>
      <c r="AG181" s="160"/>
    </row>
    <row r="182" spans="1:33" ht="15" thickBot="1" x14ac:dyDescent="0.25">
      <c r="A182" s="11"/>
      <c r="B182" s="11"/>
      <c r="C182" s="11"/>
      <c r="D182" s="11"/>
      <c r="E182" s="11"/>
      <c r="F182" s="11"/>
      <c r="G182" s="11"/>
      <c r="H182" s="11"/>
      <c r="I182" s="11"/>
      <c r="J182" s="11"/>
      <c r="K182" s="189"/>
      <c r="L182" s="189"/>
      <c r="M182" s="189"/>
      <c r="N182" s="189"/>
      <c r="O182" s="189"/>
      <c r="P182" s="189"/>
      <c r="Q182" s="189"/>
      <c r="R182" s="189"/>
      <c r="S182" s="189"/>
      <c r="T182" s="189"/>
      <c r="U182" s="160"/>
      <c r="V182" s="160"/>
      <c r="W182" s="160"/>
      <c r="X182" s="160"/>
      <c r="Y182" s="160"/>
      <c r="Z182" s="160"/>
      <c r="AA182" s="160"/>
      <c r="AB182" s="160"/>
      <c r="AC182" s="160"/>
      <c r="AD182" s="160"/>
      <c r="AE182" s="160"/>
      <c r="AF182" s="160"/>
      <c r="AG182" s="160"/>
    </row>
    <row r="183" spans="1:33" ht="15" x14ac:dyDescent="0.25">
      <c r="A183" s="13" t="s">
        <v>391</v>
      </c>
      <c r="B183" s="11"/>
      <c r="C183" s="11"/>
      <c r="D183" s="11"/>
      <c r="E183" s="433" t="s">
        <v>387</v>
      </c>
      <c r="F183" s="434"/>
      <c r="G183" s="434"/>
      <c r="H183" s="434"/>
      <c r="I183" s="434"/>
      <c r="J183" s="435"/>
      <c r="K183" s="189"/>
      <c r="L183" s="189"/>
      <c r="M183" s="189"/>
      <c r="N183" s="386"/>
      <c r="O183" s="387"/>
      <c r="P183" s="387"/>
      <c r="Q183" s="387"/>
      <c r="R183" s="387"/>
      <c r="S183" s="388"/>
      <c r="T183" s="189"/>
      <c r="U183" s="160"/>
      <c r="V183" s="160"/>
      <c r="W183" s="160"/>
      <c r="X183" s="160"/>
      <c r="Y183" s="160"/>
      <c r="Z183" s="160"/>
      <c r="AA183" s="160"/>
      <c r="AB183" s="160"/>
      <c r="AC183" s="160"/>
      <c r="AD183" s="160"/>
      <c r="AE183" s="160"/>
      <c r="AF183" s="160"/>
      <c r="AG183" s="160"/>
    </row>
    <row r="184" spans="1:33" ht="15" x14ac:dyDescent="0.2">
      <c r="A184" s="84"/>
      <c r="B184" s="84"/>
      <c r="C184" s="11"/>
      <c r="D184" s="11"/>
      <c r="E184" s="427"/>
      <c r="F184" s="428"/>
      <c r="G184" s="428"/>
      <c r="H184" s="428"/>
      <c r="I184" s="428"/>
      <c r="J184" s="429"/>
      <c r="K184" s="189"/>
      <c r="L184" s="189"/>
      <c r="M184" s="189"/>
      <c r="N184" s="389"/>
      <c r="O184" s="390"/>
      <c r="P184" s="390"/>
      <c r="Q184" s="390"/>
      <c r="R184" s="390"/>
      <c r="S184" s="391"/>
      <c r="T184" s="189"/>
      <c r="U184" s="160"/>
      <c r="V184" s="160"/>
      <c r="W184" s="160"/>
      <c r="X184" s="160"/>
      <c r="Y184" s="160"/>
      <c r="Z184" s="160"/>
      <c r="AA184" s="160"/>
      <c r="AB184" s="160"/>
      <c r="AC184" s="160"/>
      <c r="AD184" s="160"/>
      <c r="AE184" s="160"/>
      <c r="AF184" s="160"/>
      <c r="AG184" s="160"/>
    </row>
    <row r="185" spans="1:33" ht="15" x14ac:dyDescent="0.2">
      <c r="A185" s="84"/>
      <c r="B185" s="84"/>
      <c r="C185" s="11"/>
      <c r="D185" s="11"/>
      <c r="E185" s="427"/>
      <c r="F185" s="428"/>
      <c r="G185" s="428"/>
      <c r="H185" s="428"/>
      <c r="I185" s="428"/>
      <c r="J185" s="429"/>
      <c r="K185" s="189"/>
      <c r="L185" s="189"/>
      <c r="M185" s="189"/>
      <c r="N185" s="389"/>
      <c r="O185" s="390"/>
      <c r="P185" s="390"/>
      <c r="Q185" s="390"/>
      <c r="R185" s="390"/>
      <c r="S185" s="391"/>
      <c r="T185" s="189"/>
      <c r="U185" s="160"/>
      <c r="V185" s="160"/>
      <c r="W185" s="160"/>
      <c r="X185" s="160"/>
      <c r="Y185" s="160"/>
      <c r="Z185" s="160"/>
      <c r="AA185" s="160"/>
      <c r="AB185" s="160"/>
      <c r="AC185" s="160"/>
      <c r="AD185" s="160"/>
      <c r="AE185" s="160"/>
      <c r="AF185" s="160"/>
      <c r="AG185" s="160"/>
    </row>
    <row r="186" spans="1:33" ht="15" x14ac:dyDescent="0.25">
      <c r="A186" s="84" t="s">
        <v>370</v>
      </c>
      <c r="B186" s="84"/>
      <c r="C186" s="11"/>
      <c r="D186" s="11"/>
      <c r="E186" s="470"/>
      <c r="F186" s="471"/>
      <c r="G186" s="471"/>
      <c r="H186" s="471"/>
      <c r="I186" s="471"/>
      <c r="J186" s="472"/>
      <c r="K186" s="189"/>
      <c r="L186" s="189"/>
      <c r="M186" s="189"/>
      <c r="N186" s="389"/>
      <c r="O186" s="390"/>
      <c r="P186" s="390"/>
      <c r="Q186" s="390"/>
      <c r="R186" s="390"/>
      <c r="S186" s="391"/>
      <c r="T186" s="189"/>
      <c r="U186" s="160"/>
      <c r="V186" s="160"/>
      <c r="W186" s="160"/>
      <c r="X186" s="160"/>
      <c r="Y186" s="160"/>
      <c r="Z186" s="160"/>
      <c r="AA186" s="160"/>
      <c r="AB186" s="160"/>
      <c r="AC186" s="160"/>
      <c r="AD186" s="160"/>
      <c r="AE186" s="160"/>
      <c r="AF186" s="160"/>
      <c r="AG186" s="160"/>
    </row>
    <row r="187" spans="1:33" ht="15" x14ac:dyDescent="0.25">
      <c r="A187" s="13" t="s">
        <v>385</v>
      </c>
      <c r="B187" s="11"/>
      <c r="C187" s="11"/>
      <c r="D187" s="11"/>
      <c r="E187" s="427"/>
      <c r="F187" s="428"/>
      <c r="G187" s="428"/>
      <c r="H187" s="428"/>
      <c r="I187" s="428"/>
      <c r="J187" s="429"/>
      <c r="K187" s="189"/>
      <c r="L187" s="189"/>
      <c r="M187" s="189"/>
      <c r="N187" s="389"/>
      <c r="O187" s="390"/>
      <c r="P187" s="390"/>
      <c r="Q187" s="390"/>
      <c r="R187" s="390"/>
      <c r="S187" s="391"/>
      <c r="T187" s="189"/>
      <c r="U187" s="160"/>
      <c r="V187" s="160"/>
      <c r="W187" s="160"/>
      <c r="X187" s="160"/>
      <c r="Y187" s="160"/>
      <c r="Z187" s="160"/>
      <c r="AA187" s="160"/>
      <c r="AB187" s="160"/>
      <c r="AC187" s="160"/>
      <c r="AD187" s="160"/>
      <c r="AE187" s="160"/>
      <c r="AF187" s="160"/>
      <c r="AG187" s="160"/>
    </row>
    <row r="188" spans="1:33" ht="15.75" thickBot="1" x14ac:dyDescent="0.3">
      <c r="A188" s="13" t="s">
        <v>386</v>
      </c>
      <c r="B188" s="11"/>
      <c r="C188" s="11"/>
      <c r="D188" s="11"/>
      <c r="E188" s="430"/>
      <c r="F188" s="431"/>
      <c r="G188" s="431"/>
      <c r="H188" s="431"/>
      <c r="I188" s="431"/>
      <c r="J188" s="432"/>
      <c r="K188" s="189"/>
      <c r="L188" s="189"/>
      <c r="M188" s="189"/>
      <c r="N188" s="392"/>
      <c r="O188" s="393"/>
      <c r="P188" s="393"/>
      <c r="Q188" s="393"/>
      <c r="R188" s="393"/>
      <c r="S188" s="394"/>
      <c r="T188" s="189"/>
      <c r="U188" s="160"/>
      <c r="V188" s="160"/>
      <c r="W188" s="160"/>
      <c r="X188" s="160"/>
      <c r="Y188" s="160"/>
      <c r="Z188" s="160"/>
      <c r="AA188" s="160"/>
      <c r="AB188" s="160"/>
      <c r="AC188" s="160"/>
      <c r="AD188" s="160"/>
      <c r="AE188" s="160"/>
      <c r="AF188" s="160"/>
      <c r="AG188" s="160"/>
    </row>
    <row r="189" spans="1:33" ht="15" thickBot="1" x14ac:dyDescent="0.25">
      <c r="A189" s="11"/>
      <c r="B189" s="11"/>
      <c r="C189" s="11"/>
      <c r="D189" s="11"/>
      <c r="E189" s="11"/>
      <c r="F189" s="11"/>
      <c r="G189" s="11"/>
      <c r="H189" s="11"/>
      <c r="I189" s="11"/>
      <c r="J189" s="11"/>
      <c r="K189" s="189"/>
      <c r="L189" s="189"/>
      <c r="M189" s="189"/>
      <c r="N189" s="189"/>
      <c r="O189" s="189"/>
      <c r="P189" s="189"/>
      <c r="Q189" s="189"/>
      <c r="R189" s="189"/>
      <c r="S189" s="189"/>
      <c r="T189" s="189"/>
      <c r="U189" s="160"/>
      <c r="V189" s="160"/>
      <c r="W189" s="160"/>
      <c r="X189" s="160"/>
      <c r="Y189" s="160"/>
      <c r="Z189" s="160"/>
      <c r="AA189" s="160"/>
      <c r="AB189" s="160"/>
      <c r="AC189" s="160"/>
      <c r="AD189" s="160"/>
      <c r="AE189" s="160"/>
      <c r="AF189" s="160"/>
      <c r="AG189" s="160"/>
    </row>
    <row r="190" spans="1:33" ht="15" x14ac:dyDescent="0.25">
      <c r="A190" s="13" t="s">
        <v>392</v>
      </c>
      <c r="B190" s="11"/>
      <c r="C190" s="11"/>
      <c r="D190" s="11"/>
      <c r="E190" s="433" t="s">
        <v>387</v>
      </c>
      <c r="F190" s="434"/>
      <c r="G190" s="434"/>
      <c r="H190" s="434"/>
      <c r="I190" s="434"/>
      <c r="J190" s="435"/>
      <c r="K190" s="189"/>
      <c r="L190" s="189"/>
      <c r="M190" s="189"/>
      <c r="N190" s="386"/>
      <c r="O190" s="387"/>
      <c r="P190" s="387"/>
      <c r="Q190" s="387"/>
      <c r="R190" s="387"/>
      <c r="S190" s="388"/>
      <c r="T190" s="189"/>
      <c r="U190" s="160"/>
      <c r="V190" s="160"/>
      <c r="W190" s="160"/>
      <c r="X190" s="160"/>
      <c r="Y190" s="160"/>
      <c r="Z190" s="160"/>
      <c r="AA190" s="160"/>
      <c r="AB190" s="160"/>
      <c r="AC190" s="160"/>
      <c r="AD190" s="160"/>
      <c r="AE190" s="160"/>
      <c r="AF190" s="160"/>
      <c r="AG190" s="160"/>
    </row>
    <row r="191" spans="1:33" ht="15" x14ac:dyDescent="0.2">
      <c r="A191" s="84"/>
      <c r="B191" s="84"/>
      <c r="C191" s="11"/>
      <c r="D191" s="11"/>
      <c r="E191" s="427"/>
      <c r="F191" s="428"/>
      <c r="G191" s="428"/>
      <c r="H191" s="428"/>
      <c r="I191" s="428"/>
      <c r="J191" s="429"/>
      <c r="K191" s="189"/>
      <c r="L191" s="189"/>
      <c r="M191" s="189"/>
      <c r="N191" s="389"/>
      <c r="O191" s="390"/>
      <c r="P191" s="390"/>
      <c r="Q191" s="390"/>
      <c r="R191" s="390"/>
      <c r="S191" s="391"/>
      <c r="T191" s="189"/>
      <c r="U191" s="160"/>
      <c r="V191" s="160"/>
      <c r="W191" s="160"/>
      <c r="X191" s="160"/>
      <c r="Y191" s="160"/>
      <c r="Z191" s="160"/>
      <c r="AA191" s="160"/>
      <c r="AB191" s="160"/>
      <c r="AC191" s="160"/>
      <c r="AD191" s="160"/>
      <c r="AE191" s="160"/>
      <c r="AF191" s="160"/>
      <c r="AG191" s="160"/>
    </row>
    <row r="192" spans="1:33" ht="15" x14ac:dyDescent="0.2">
      <c r="A192" s="84"/>
      <c r="B192" s="84"/>
      <c r="C192" s="11"/>
      <c r="D192" s="11"/>
      <c r="E192" s="427"/>
      <c r="F192" s="428"/>
      <c r="G192" s="428"/>
      <c r="H192" s="428"/>
      <c r="I192" s="428"/>
      <c r="J192" s="429"/>
      <c r="K192" s="189"/>
      <c r="L192" s="189"/>
      <c r="M192" s="189"/>
      <c r="N192" s="389"/>
      <c r="O192" s="390"/>
      <c r="P192" s="390"/>
      <c r="Q192" s="390"/>
      <c r="R192" s="390"/>
      <c r="S192" s="391"/>
      <c r="T192" s="189"/>
      <c r="U192" s="160"/>
      <c r="V192" s="160"/>
      <c r="W192" s="160"/>
      <c r="X192" s="160"/>
      <c r="Y192" s="160"/>
      <c r="Z192" s="160"/>
      <c r="AA192" s="160"/>
      <c r="AB192" s="160"/>
      <c r="AC192" s="160"/>
      <c r="AD192" s="160"/>
      <c r="AE192" s="160"/>
      <c r="AF192" s="160"/>
      <c r="AG192" s="160"/>
    </row>
    <row r="193" spans="1:33" ht="15" x14ac:dyDescent="0.25">
      <c r="A193" s="84" t="s">
        <v>370</v>
      </c>
      <c r="B193" s="84"/>
      <c r="C193" s="11"/>
      <c r="D193" s="11"/>
      <c r="E193" s="470"/>
      <c r="F193" s="471"/>
      <c r="G193" s="471"/>
      <c r="H193" s="471"/>
      <c r="I193" s="471"/>
      <c r="J193" s="472"/>
      <c r="K193" s="189"/>
      <c r="L193" s="189"/>
      <c r="M193" s="189"/>
      <c r="N193" s="389"/>
      <c r="O193" s="390"/>
      <c r="P193" s="390"/>
      <c r="Q193" s="390"/>
      <c r="R193" s="390"/>
      <c r="S193" s="391"/>
      <c r="T193" s="189"/>
      <c r="U193" s="160"/>
      <c r="V193" s="160"/>
      <c r="W193" s="160"/>
      <c r="X193" s="160"/>
      <c r="Y193" s="160"/>
      <c r="Z193" s="160"/>
      <c r="AA193" s="160"/>
      <c r="AB193" s="160"/>
      <c r="AC193" s="160"/>
      <c r="AD193" s="160"/>
      <c r="AE193" s="160"/>
      <c r="AF193" s="160"/>
      <c r="AG193" s="160"/>
    </row>
    <row r="194" spans="1:33" ht="15" x14ac:dyDescent="0.25">
      <c r="A194" s="13" t="s">
        <v>385</v>
      </c>
      <c r="B194" s="11"/>
      <c r="C194" s="11"/>
      <c r="D194" s="11"/>
      <c r="E194" s="427"/>
      <c r="F194" s="428"/>
      <c r="G194" s="428"/>
      <c r="H194" s="428"/>
      <c r="I194" s="428"/>
      <c r="J194" s="429"/>
      <c r="K194" s="189"/>
      <c r="L194" s="189"/>
      <c r="M194" s="189"/>
      <c r="N194" s="389"/>
      <c r="O194" s="390"/>
      <c r="P194" s="390"/>
      <c r="Q194" s="390"/>
      <c r="R194" s="390"/>
      <c r="S194" s="391"/>
      <c r="T194" s="189"/>
      <c r="U194" s="160"/>
      <c r="V194" s="160"/>
      <c r="W194" s="160"/>
      <c r="X194" s="160"/>
      <c r="Y194" s="160"/>
      <c r="Z194" s="160"/>
      <c r="AA194" s="160"/>
      <c r="AB194" s="160"/>
      <c r="AC194" s="160"/>
      <c r="AD194" s="160"/>
      <c r="AE194" s="160"/>
      <c r="AF194" s="160"/>
      <c r="AG194" s="160"/>
    </row>
    <row r="195" spans="1:33" ht="15.75" thickBot="1" x14ac:dyDescent="0.3">
      <c r="A195" s="13" t="s">
        <v>386</v>
      </c>
      <c r="B195" s="11"/>
      <c r="C195" s="11"/>
      <c r="D195" s="11"/>
      <c r="E195" s="430"/>
      <c r="F195" s="431"/>
      <c r="G195" s="431"/>
      <c r="H195" s="431"/>
      <c r="I195" s="431"/>
      <c r="J195" s="432"/>
      <c r="K195" s="189"/>
      <c r="L195" s="189"/>
      <c r="M195" s="189"/>
      <c r="N195" s="392"/>
      <c r="O195" s="393"/>
      <c r="P195" s="393"/>
      <c r="Q195" s="393"/>
      <c r="R195" s="393"/>
      <c r="S195" s="394"/>
      <c r="T195" s="189"/>
      <c r="U195" s="160"/>
      <c r="V195" s="160"/>
      <c r="W195" s="160"/>
      <c r="X195" s="160"/>
      <c r="Y195" s="160"/>
      <c r="Z195" s="160"/>
      <c r="AA195" s="160"/>
      <c r="AB195" s="160"/>
      <c r="AC195" s="160"/>
      <c r="AD195" s="160"/>
      <c r="AE195" s="160"/>
      <c r="AF195" s="160"/>
      <c r="AG195" s="160"/>
    </row>
    <row r="196" spans="1:33" x14ac:dyDescent="0.2">
      <c r="A196" s="11"/>
      <c r="B196" s="11"/>
      <c r="C196" s="11"/>
      <c r="D196" s="11"/>
      <c r="E196" s="11"/>
      <c r="F196" s="11"/>
      <c r="G196" s="11"/>
      <c r="H196" s="11"/>
      <c r="I196" s="11"/>
      <c r="J196" s="11"/>
      <c r="K196" s="189"/>
      <c r="L196" s="189"/>
      <c r="M196" s="189"/>
      <c r="N196" s="189"/>
      <c r="O196" s="189"/>
      <c r="P196" s="189"/>
      <c r="Q196" s="189"/>
      <c r="R196" s="189"/>
      <c r="S196" s="189"/>
      <c r="T196" s="189"/>
      <c r="U196" s="160"/>
      <c r="V196" s="160"/>
      <c r="W196" s="160"/>
      <c r="X196" s="160"/>
      <c r="Y196" s="160"/>
      <c r="Z196" s="160"/>
      <c r="AA196" s="160"/>
      <c r="AB196" s="160"/>
      <c r="AC196" s="160"/>
      <c r="AD196" s="160"/>
      <c r="AE196" s="160"/>
      <c r="AF196" s="160"/>
      <c r="AG196" s="160"/>
    </row>
    <row r="197" spans="1:33" ht="15.75" thickBot="1" x14ac:dyDescent="0.3">
      <c r="A197" s="13" t="s">
        <v>395</v>
      </c>
      <c r="B197" s="11"/>
      <c r="C197" s="11"/>
      <c r="D197" s="11"/>
      <c r="E197" s="11"/>
      <c r="F197" s="11"/>
      <c r="G197" s="11"/>
      <c r="H197" s="11"/>
      <c r="I197" s="11"/>
      <c r="J197" s="11"/>
      <c r="K197" s="189"/>
      <c r="L197" s="189"/>
      <c r="M197" s="189"/>
      <c r="N197" s="189"/>
      <c r="O197" s="189"/>
      <c r="P197" s="189"/>
      <c r="Q197" s="189"/>
      <c r="R197" s="189"/>
      <c r="S197" s="189"/>
      <c r="T197" s="189"/>
      <c r="U197" s="160"/>
      <c r="V197" s="160"/>
      <c r="W197" s="160"/>
      <c r="X197" s="160"/>
      <c r="Y197" s="160"/>
      <c r="Z197" s="160"/>
      <c r="AA197" s="160"/>
      <c r="AB197" s="160"/>
      <c r="AC197" s="160"/>
      <c r="AD197" s="160"/>
      <c r="AE197" s="160"/>
      <c r="AF197" s="160"/>
      <c r="AG197" s="160"/>
    </row>
    <row r="198" spans="1:33" ht="15" customHeight="1" x14ac:dyDescent="0.2">
      <c r="A198" s="626"/>
      <c r="B198" s="627"/>
      <c r="C198" s="627"/>
      <c r="D198" s="627"/>
      <c r="E198" s="627"/>
      <c r="F198" s="627"/>
      <c r="G198" s="627"/>
      <c r="H198" s="627"/>
      <c r="I198" s="627"/>
      <c r="J198" s="628"/>
      <c r="K198" s="189"/>
      <c r="L198" s="189"/>
      <c r="M198" s="189"/>
      <c r="N198" s="386"/>
      <c r="O198" s="387"/>
      <c r="P198" s="387"/>
      <c r="Q198" s="387"/>
      <c r="R198" s="387"/>
      <c r="S198" s="388"/>
      <c r="T198" s="189"/>
      <c r="U198" s="160"/>
      <c r="V198" s="160"/>
      <c r="W198" s="160"/>
      <c r="X198" s="160"/>
      <c r="Y198" s="160"/>
      <c r="Z198" s="160"/>
      <c r="AA198" s="160"/>
      <c r="AB198" s="160"/>
      <c r="AC198" s="160"/>
      <c r="AD198" s="160"/>
      <c r="AE198" s="160"/>
      <c r="AF198" s="160"/>
      <c r="AG198" s="160"/>
    </row>
    <row r="199" spans="1:33" ht="15" customHeight="1" x14ac:dyDescent="0.2">
      <c r="A199" s="629"/>
      <c r="B199" s="630"/>
      <c r="C199" s="630"/>
      <c r="D199" s="630"/>
      <c r="E199" s="630"/>
      <c r="F199" s="630"/>
      <c r="G199" s="630"/>
      <c r="H199" s="630"/>
      <c r="I199" s="630"/>
      <c r="J199" s="631"/>
      <c r="K199" s="189"/>
      <c r="L199" s="189"/>
      <c r="M199" s="189"/>
      <c r="N199" s="389"/>
      <c r="O199" s="390"/>
      <c r="P199" s="390"/>
      <c r="Q199" s="390"/>
      <c r="R199" s="390"/>
      <c r="S199" s="391"/>
      <c r="T199" s="189"/>
      <c r="U199" s="160"/>
      <c r="V199" s="160"/>
      <c r="W199" s="160"/>
      <c r="X199" s="160"/>
      <c r="Y199" s="160"/>
      <c r="Z199" s="160"/>
      <c r="AA199" s="160"/>
      <c r="AB199" s="160"/>
      <c r="AC199" s="160"/>
      <c r="AD199" s="160"/>
      <c r="AE199" s="160"/>
      <c r="AF199" s="160"/>
      <c r="AG199" s="160"/>
    </row>
    <row r="200" spans="1:33" ht="15" customHeight="1" x14ac:dyDescent="0.2">
      <c r="A200" s="629"/>
      <c r="B200" s="630"/>
      <c r="C200" s="630"/>
      <c r="D200" s="630"/>
      <c r="E200" s="630"/>
      <c r="F200" s="630"/>
      <c r="G200" s="630"/>
      <c r="H200" s="630"/>
      <c r="I200" s="630"/>
      <c r="J200" s="631"/>
      <c r="K200" s="189"/>
      <c r="L200" s="189"/>
      <c r="M200" s="189"/>
      <c r="N200" s="389"/>
      <c r="O200" s="390"/>
      <c r="P200" s="390"/>
      <c r="Q200" s="390"/>
      <c r="R200" s="390"/>
      <c r="S200" s="391"/>
      <c r="T200" s="189"/>
      <c r="U200" s="160"/>
      <c r="V200" s="160"/>
      <c r="W200" s="160"/>
      <c r="X200" s="160"/>
      <c r="Y200" s="160"/>
      <c r="Z200" s="160"/>
      <c r="AA200" s="160"/>
      <c r="AB200" s="160"/>
      <c r="AC200" s="160"/>
      <c r="AD200" s="160"/>
      <c r="AE200" s="160"/>
      <c r="AF200" s="160"/>
      <c r="AG200" s="160"/>
    </row>
    <row r="201" spans="1:33" ht="15" customHeight="1" x14ac:dyDescent="0.2">
      <c r="A201" s="629"/>
      <c r="B201" s="630"/>
      <c r="C201" s="630"/>
      <c r="D201" s="630"/>
      <c r="E201" s="630"/>
      <c r="F201" s="630"/>
      <c r="G201" s="630"/>
      <c r="H201" s="630"/>
      <c r="I201" s="630"/>
      <c r="J201" s="631"/>
      <c r="K201" s="189"/>
      <c r="L201" s="189"/>
      <c r="M201" s="189"/>
      <c r="N201" s="389"/>
      <c r="O201" s="390"/>
      <c r="P201" s="390"/>
      <c r="Q201" s="390"/>
      <c r="R201" s="390"/>
      <c r="S201" s="391"/>
      <c r="T201" s="189"/>
      <c r="U201" s="160"/>
      <c r="V201" s="160"/>
      <c r="W201" s="160"/>
      <c r="X201" s="160"/>
      <c r="Y201" s="160"/>
      <c r="Z201" s="160"/>
      <c r="AA201" s="160"/>
      <c r="AB201" s="160"/>
      <c r="AC201" s="160"/>
      <c r="AD201" s="160"/>
      <c r="AE201" s="160"/>
      <c r="AF201" s="160"/>
      <c r="AG201" s="160"/>
    </row>
    <row r="202" spans="1:33" ht="15" customHeight="1" x14ac:dyDescent="0.2">
      <c r="A202" s="629"/>
      <c r="B202" s="630"/>
      <c r="C202" s="630"/>
      <c r="D202" s="630"/>
      <c r="E202" s="630"/>
      <c r="F202" s="630"/>
      <c r="G202" s="630"/>
      <c r="H202" s="630"/>
      <c r="I202" s="630"/>
      <c r="J202" s="631"/>
      <c r="K202" s="189"/>
      <c r="L202" s="189"/>
      <c r="M202" s="189"/>
      <c r="N202" s="389"/>
      <c r="O202" s="390"/>
      <c r="P202" s="390"/>
      <c r="Q202" s="390"/>
      <c r="R202" s="390"/>
      <c r="S202" s="391"/>
      <c r="T202" s="189"/>
      <c r="U202" s="160"/>
      <c r="V202" s="160"/>
      <c r="W202" s="160"/>
      <c r="X202" s="160"/>
      <c r="Y202" s="160"/>
      <c r="Z202" s="160"/>
      <c r="AA202" s="160"/>
      <c r="AB202" s="160"/>
      <c r="AC202" s="160"/>
      <c r="AD202" s="160"/>
      <c r="AE202" s="160"/>
      <c r="AF202" s="160"/>
      <c r="AG202" s="160"/>
    </row>
    <row r="203" spans="1:33" ht="15" customHeight="1" x14ac:dyDescent="0.2">
      <c r="A203" s="629"/>
      <c r="B203" s="630"/>
      <c r="C203" s="630"/>
      <c r="D203" s="630"/>
      <c r="E203" s="630"/>
      <c r="F203" s="630"/>
      <c r="G203" s="630"/>
      <c r="H203" s="630"/>
      <c r="I203" s="630"/>
      <c r="J203" s="631"/>
      <c r="K203" s="189"/>
      <c r="L203" s="189"/>
      <c r="M203" s="189"/>
      <c r="N203" s="389"/>
      <c r="O203" s="390"/>
      <c r="P203" s="390"/>
      <c r="Q203" s="390"/>
      <c r="R203" s="390"/>
      <c r="S203" s="391"/>
      <c r="T203" s="189"/>
      <c r="U203" s="160"/>
      <c r="V203" s="160"/>
      <c r="W203" s="160"/>
      <c r="X203" s="160"/>
      <c r="Y203" s="160"/>
      <c r="Z203" s="160"/>
      <c r="AA203" s="160"/>
      <c r="AB203" s="160"/>
      <c r="AC203" s="160"/>
      <c r="AD203" s="160"/>
      <c r="AE203" s="160"/>
      <c r="AF203" s="160"/>
      <c r="AG203" s="160"/>
    </row>
    <row r="204" spans="1:33" ht="15" customHeight="1" x14ac:dyDescent="0.2">
      <c r="A204" s="629"/>
      <c r="B204" s="630"/>
      <c r="C204" s="630"/>
      <c r="D204" s="630"/>
      <c r="E204" s="630"/>
      <c r="F204" s="630"/>
      <c r="G204" s="630"/>
      <c r="H204" s="630"/>
      <c r="I204" s="630"/>
      <c r="J204" s="631"/>
      <c r="K204" s="189"/>
      <c r="L204" s="189"/>
      <c r="M204" s="189"/>
      <c r="N204" s="392"/>
      <c r="O204" s="393"/>
      <c r="P204" s="393"/>
      <c r="Q204" s="393"/>
      <c r="R204" s="393"/>
      <c r="S204" s="394"/>
      <c r="T204" s="189"/>
      <c r="U204" s="160"/>
      <c r="V204" s="160"/>
      <c r="W204" s="160"/>
      <c r="X204" s="160"/>
      <c r="Y204" s="160"/>
      <c r="Z204" s="160"/>
      <c r="AA204" s="160"/>
      <c r="AB204" s="160"/>
      <c r="AC204" s="160"/>
      <c r="AD204" s="160"/>
      <c r="AE204" s="160"/>
      <c r="AF204" s="160"/>
      <c r="AG204" s="160"/>
    </row>
    <row r="205" spans="1:33" ht="15" customHeight="1" thickBot="1" x14ac:dyDescent="0.25">
      <c r="A205" s="632"/>
      <c r="B205" s="633"/>
      <c r="C205" s="633"/>
      <c r="D205" s="633"/>
      <c r="E205" s="633"/>
      <c r="F205" s="633"/>
      <c r="G205" s="633"/>
      <c r="H205" s="633"/>
      <c r="I205" s="633"/>
      <c r="J205" s="634"/>
      <c r="K205" s="189"/>
      <c r="L205" s="189"/>
      <c r="M205" s="189"/>
      <c r="N205" s="189"/>
      <c r="O205" s="189"/>
      <c r="P205" s="189"/>
      <c r="Q205" s="189"/>
      <c r="R205" s="189"/>
      <c r="S205" s="189"/>
      <c r="T205" s="189"/>
      <c r="U205" s="160"/>
      <c r="V205" s="160"/>
      <c r="W205" s="160"/>
      <c r="X205" s="160"/>
      <c r="Y205" s="160"/>
      <c r="Z205" s="160"/>
      <c r="AA205" s="160"/>
      <c r="AB205" s="160"/>
      <c r="AC205" s="160"/>
      <c r="AD205" s="160"/>
      <c r="AE205" s="160"/>
      <c r="AF205" s="160"/>
      <c r="AG205" s="160"/>
    </row>
    <row r="206" spans="1:33" x14ac:dyDescent="0.2">
      <c r="A206" s="11"/>
      <c r="B206" s="11"/>
      <c r="C206" s="11"/>
      <c r="D206" s="11"/>
      <c r="E206" s="11"/>
      <c r="F206" s="11"/>
      <c r="G206" s="11"/>
      <c r="H206" s="11"/>
      <c r="I206" s="11"/>
      <c r="J206" s="11"/>
      <c r="K206" s="215"/>
      <c r="L206" s="215"/>
      <c r="M206" s="215"/>
      <c r="N206" s="215"/>
      <c r="O206" s="215"/>
      <c r="P206" s="215"/>
      <c r="Q206" s="215"/>
      <c r="R206" s="215"/>
      <c r="S206" s="215"/>
      <c r="T206" s="215"/>
      <c r="U206" s="160"/>
      <c r="V206" s="160"/>
      <c r="W206" s="160"/>
      <c r="X206" s="160"/>
      <c r="Y206" s="160"/>
      <c r="Z206" s="160"/>
      <c r="AA206" s="160"/>
      <c r="AB206" s="160"/>
      <c r="AC206" s="160"/>
      <c r="AD206" s="160"/>
      <c r="AE206" s="160"/>
      <c r="AF206" s="160"/>
      <c r="AG206" s="160"/>
    </row>
    <row r="207" spans="1:33" ht="15" thickBot="1" x14ac:dyDescent="0.25">
      <c r="A207" s="11"/>
      <c r="B207" s="11"/>
      <c r="C207" s="11"/>
      <c r="D207" s="11"/>
      <c r="E207" s="11"/>
      <c r="F207" s="11"/>
      <c r="G207" s="11"/>
      <c r="H207" s="11"/>
      <c r="I207" s="11"/>
      <c r="J207" s="11"/>
      <c r="K207" s="215"/>
      <c r="L207" s="215"/>
      <c r="M207" s="215"/>
      <c r="N207" s="215"/>
      <c r="O207" s="215"/>
      <c r="P207" s="215"/>
      <c r="Q207" s="215"/>
      <c r="R207" s="215"/>
      <c r="S207" s="215"/>
      <c r="T207" s="215"/>
      <c r="U207" s="160"/>
      <c r="V207" s="160"/>
      <c r="W207" s="160"/>
      <c r="X207" s="160"/>
      <c r="Y207" s="160"/>
      <c r="Z207" s="160"/>
      <c r="AA207" s="160"/>
      <c r="AB207" s="160"/>
      <c r="AC207" s="160"/>
      <c r="AD207" s="160"/>
      <c r="AE207" s="160"/>
      <c r="AF207" s="160"/>
      <c r="AG207" s="160"/>
    </row>
    <row r="208" spans="1:33" ht="15.75" thickBot="1" x14ac:dyDescent="0.3">
      <c r="A208" s="88" t="s">
        <v>383</v>
      </c>
      <c r="B208" s="461"/>
      <c r="C208" s="462"/>
      <c r="D208" s="462"/>
      <c r="E208" s="462"/>
      <c r="F208" s="462"/>
      <c r="G208" s="462"/>
      <c r="H208" s="462"/>
      <c r="I208" s="462"/>
      <c r="J208" s="463"/>
      <c r="K208" s="189"/>
      <c r="L208" s="189"/>
      <c r="M208" s="189"/>
      <c r="N208" s="189"/>
      <c r="O208" s="189"/>
      <c r="P208" s="189"/>
      <c r="Q208" s="189"/>
      <c r="R208" s="189"/>
      <c r="S208" s="189"/>
      <c r="T208" s="189"/>
      <c r="U208" s="160"/>
      <c r="V208" s="160"/>
      <c r="W208" s="160"/>
      <c r="X208" s="160"/>
      <c r="Y208" s="160"/>
      <c r="Z208" s="160"/>
      <c r="AA208" s="160"/>
      <c r="AB208" s="160"/>
      <c r="AC208" s="160"/>
      <c r="AD208" s="160"/>
      <c r="AE208" s="160"/>
      <c r="AF208" s="160"/>
      <c r="AG208" s="160"/>
    </row>
    <row r="209" spans="1:33" x14ac:dyDescent="0.2">
      <c r="A209" s="11"/>
      <c r="B209" s="104" t="str">
        <f>IF(LEN($B$208)&gt;70,(LEN($B$208)-70)&amp;" over 70 character limit, please repeat full job title at start of main duties below","")</f>
        <v/>
      </c>
      <c r="C209" s="11"/>
      <c r="D209" s="11"/>
      <c r="E209" s="11"/>
      <c r="F209" s="11"/>
      <c r="G209" s="11"/>
      <c r="H209" s="11"/>
      <c r="I209" s="11"/>
      <c r="J209" s="11"/>
      <c r="K209" s="189"/>
      <c r="L209" s="189"/>
      <c r="M209" s="189"/>
      <c r="N209" s="386"/>
      <c r="O209" s="387"/>
      <c r="P209" s="387"/>
      <c r="Q209" s="387"/>
      <c r="R209" s="387"/>
      <c r="S209" s="388"/>
      <c r="T209" s="189"/>
      <c r="U209" s="160"/>
      <c r="V209" s="478"/>
      <c r="W209" s="478"/>
      <c r="X209" s="478"/>
      <c r="Y209" s="478"/>
      <c r="Z209" s="478"/>
      <c r="AA209" s="478"/>
      <c r="AB209" s="478"/>
      <c r="AC209" s="478"/>
      <c r="AD209" s="478"/>
      <c r="AE209" s="478"/>
      <c r="AF209" s="160"/>
      <c r="AG209" s="160"/>
    </row>
    <row r="210" spans="1:33" ht="15" customHeight="1" x14ac:dyDescent="0.2">
      <c r="A210" s="439" t="s">
        <v>848</v>
      </c>
      <c r="B210" s="439"/>
      <c r="C210" s="439"/>
      <c r="D210" s="439"/>
      <c r="E210" s="439"/>
      <c r="F210" s="439"/>
      <c r="G210" s="439"/>
      <c r="H210" s="439"/>
      <c r="I210" s="439"/>
      <c r="J210" s="439"/>
      <c r="K210" s="189"/>
      <c r="L210" s="189"/>
      <c r="M210" s="189"/>
      <c r="N210" s="392"/>
      <c r="O210" s="393"/>
      <c r="P210" s="393"/>
      <c r="Q210" s="393"/>
      <c r="R210" s="393"/>
      <c r="S210" s="394"/>
      <c r="T210" s="189"/>
      <c r="U210" s="160"/>
      <c r="V210" s="478"/>
      <c r="W210" s="478"/>
      <c r="X210" s="478"/>
      <c r="Y210" s="478"/>
      <c r="Z210" s="478"/>
      <c r="AA210" s="478"/>
      <c r="AB210" s="478"/>
      <c r="AC210" s="478"/>
      <c r="AD210" s="478"/>
      <c r="AE210" s="478"/>
      <c r="AF210" s="160"/>
      <c r="AG210" s="160"/>
    </row>
    <row r="211" spans="1:33" ht="15" customHeight="1" thickBot="1" x14ac:dyDescent="0.25">
      <c r="A211" s="439"/>
      <c r="B211" s="439"/>
      <c r="C211" s="439"/>
      <c r="D211" s="439"/>
      <c r="E211" s="439"/>
      <c r="F211" s="439"/>
      <c r="G211" s="439"/>
      <c r="H211" s="439"/>
      <c r="I211" s="439"/>
      <c r="J211" s="439"/>
      <c r="K211" s="189"/>
      <c r="L211" s="189"/>
      <c r="M211" s="189"/>
      <c r="N211" s="66"/>
      <c r="O211" s="66"/>
      <c r="P211" s="66"/>
      <c r="Q211" s="66"/>
      <c r="R211" s="66"/>
      <c r="S211" s="66"/>
      <c r="T211" s="189"/>
      <c r="U211" s="160"/>
      <c r="V211" s="160"/>
      <c r="W211" s="160"/>
      <c r="X211" s="160"/>
      <c r="Y211" s="160"/>
      <c r="Z211" s="160"/>
      <c r="AA211" s="160"/>
      <c r="AB211" s="160"/>
      <c r="AC211" s="160"/>
      <c r="AD211" s="160"/>
      <c r="AE211" s="160"/>
      <c r="AF211" s="160"/>
      <c r="AG211" s="160"/>
    </row>
    <row r="212" spans="1:33" ht="15" customHeight="1" x14ac:dyDescent="0.2">
      <c r="A212" s="522"/>
      <c r="B212" s="523"/>
      <c r="C212" s="523"/>
      <c r="D212" s="523"/>
      <c r="E212" s="523"/>
      <c r="F212" s="523"/>
      <c r="G212" s="523"/>
      <c r="H212" s="523"/>
      <c r="I212" s="523"/>
      <c r="J212" s="524"/>
      <c r="K212" s="189"/>
      <c r="L212" s="189"/>
      <c r="M212" s="189"/>
      <c r="N212" s="386"/>
      <c r="O212" s="387"/>
      <c r="P212" s="387"/>
      <c r="Q212" s="387"/>
      <c r="R212" s="387"/>
      <c r="S212" s="388"/>
      <c r="T212" s="189"/>
      <c r="U212" s="160"/>
      <c r="V212" s="160"/>
      <c r="W212" s="160"/>
      <c r="X212" s="160"/>
      <c r="Y212" s="160"/>
      <c r="Z212" s="160"/>
      <c r="AA212" s="160"/>
      <c r="AB212" s="160"/>
      <c r="AC212" s="160"/>
      <c r="AD212" s="160"/>
      <c r="AE212" s="160"/>
      <c r="AF212" s="160"/>
      <c r="AG212" s="160"/>
    </row>
    <row r="213" spans="1:33" ht="14.25" customHeight="1" x14ac:dyDescent="0.2">
      <c r="A213" s="525"/>
      <c r="B213" s="526"/>
      <c r="C213" s="526"/>
      <c r="D213" s="526"/>
      <c r="E213" s="526"/>
      <c r="F213" s="526"/>
      <c r="G213" s="526"/>
      <c r="H213" s="526"/>
      <c r="I213" s="526"/>
      <c r="J213" s="527"/>
      <c r="K213" s="189"/>
      <c r="L213" s="189"/>
      <c r="M213" s="189"/>
      <c r="N213" s="389"/>
      <c r="O213" s="390"/>
      <c r="P213" s="390"/>
      <c r="Q213" s="390"/>
      <c r="R213" s="390"/>
      <c r="S213" s="391"/>
      <c r="T213" s="189"/>
      <c r="U213" s="160"/>
      <c r="V213" s="160"/>
      <c r="W213" s="160"/>
      <c r="X213" s="160"/>
      <c r="Y213" s="160"/>
      <c r="Z213" s="160"/>
      <c r="AA213" s="160"/>
      <c r="AB213" s="160"/>
      <c r="AC213" s="160"/>
      <c r="AD213" s="160"/>
      <c r="AE213" s="160"/>
      <c r="AF213" s="160"/>
      <c r="AG213" s="160"/>
    </row>
    <row r="214" spans="1:33" ht="14.25" customHeight="1" x14ac:dyDescent="0.2">
      <c r="A214" s="525"/>
      <c r="B214" s="526"/>
      <c r="C214" s="526"/>
      <c r="D214" s="526"/>
      <c r="E214" s="526"/>
      <c r="F214" s="526"/>
      <c r="G214" s="526"/>
      <c r="H214" s="526"/>
      <c r="I214" s="526"/>
      <c r="J214" s="527"/>
      <c r="K214" s="189"/>
      <c r="L214" s="189"/>
      <c r="M214" s="189"/>
      <c r="N214" s="389"/>
      <c r="O214" s="390"/>
      <c r="P214" s="390"/>
      <c r="Q214" s="390"/>
      <c r="R214" s="390"/>
      <c r="S214" s="391"/>
      <c r="T214" s="189"/>
      <c r="U214" s="160"/>
      <c r="V214" s="160"/>
      <c r="W214" s="160"/>
      <c r="X214" s="160"/>
      <c r="Y214" s="160"/>
      <c r="Z214" s="160"/>
      <c r="AA214" s="160"/>
      <c r="AB214" s="160"/>
      <c r="AC214" s="160"/>
      <c r="AD214" s="160"/>
      <c r="AE214" s="160"/>
      <c r="AF214" s="160"/>
      <c r="AG214" s="160"/>
    </row>
    <row r="215" spans="1:33" ht="15" customHeight="1" x14ac:dyDescent="0.2">
      <c r="A215" s="525"/>
      <c r="B215" s="526"/>
      <c r="C215" s="526"/>
      <c r="D215" s="526"/>
      <c r="E215" s="526"/>
      <c r="F215" s="526"/>
      <c r="G215" s="526"/>
      <c r="H215" s="526"/>
      <c r="I215" s="526"/>
      <c r="J215" s="527"/>
      <c r="K215" s="189"/>
      <c r="L215" s="189"/>
      <c r="M215" s="189"/>
      <c r="N215" s="389"/>
      <c r="O215" s="390"/>
      <c r="P215" s="390"/>
      <c r="Q215" s="390"/>
      <c r="R215" s="390"/>
      <c r="S215" s="391"/>
      <c r="T215" s="189"/>
      <c r="U215" s="160"/>
      <c r="V215" s="160"/>
      <c r="W215" s="160"/>
      <c r="X215" s="160"/>
      <c r="Y215" s="160"/>
      <c r="Z215" s="160"/>
      <c r="AA215" s="160"/>
      <c r="AB215" s="160"/>
      <c r="AC215" s="160"/>
      <c r="AD215" s="160"/>
      <c r="AE215" s="160"/>
      <c r="AF215" s="160"/>
      <c r="AG215" s="160"/>
    </row>
    <row r="216" spans="1:33" ht="15" customHeight="1" x14ac:dyDescent="0.2">
      <c r="A216" s="525"/>
      <c r="B216" s="526"/>
      <c r="C216" s="526"/>
      <c r="D216" s="526"/>
      <c r="E216" s="526"/>
      <c r="F216" s="526"/>
      <c r="G216" s="526"/>
      <c r="H216" s="526"/>
      <c r="I216" s="526"/>
      <c r="J216" s="527"/>
      <c r="K216" s="189"/>
      <c r="L216" s="189"/>
      <c r="M216" s="189"/>
      <c r="N216" s="389"/>
      <c r="O216" s="390"/>
      <c r="P216" s="390"/>
      <c r="Q216" s="390"/>
      <c r="R216" s="390"/>
      <c r="S216" s="391"/>
      <c r="T216" s="189"/>
      <c r="U216" s="160"/>
      <c r="V216" s="160"/>
      <c r="W216" s="160"/>
      <c r="X216" s="160"/>
      <c r="Y216" s="160"/>
      <c r="Z216" s="160"/>
      <c r="AA216" s="160"/>
      <c r="AB216" s="160"/>
      <c r="AC216" s="160"/>
      <c r="AD216" s="160"/>
      <c r="AE216" s="160"/>
      <c r="AF216" s="160"/>
      <c r="AG216" s="160"/>
    </row>
    <row r="217" spans="1:33" ht="15" customHeight="1" x14ac:dyDescent="0.2">
      <c r="A217" s="525"/>
      <c r="B217" s="526"/>
      <c r="C217" s="526"/>
      <c r="D217" s="526"/>
      <c r="E217" s="526"/>
      <c r="F217" s="526"/>
      <c r="G217" s="526"/>
      <c r="H217" s="526"/>
      <c r="I217" s="526"/>
      <c r="J217" s="527"/>
      <c r="K217" s="189"/>
      <c r="L217" s="189"/>
      <c r="M217" s="189"/>
      <c r="N217" s="389"/>
      <c r="O217" s="390"/>
      <c r="P217" s="390"/>
      <c r="Q217" s="390"/>
      <c r="R217" s="390"/>
      <c r="S217" s="391"/>
      <c r="T217" s="189"/>
      <c r="U217" s="160"/>
      <c r="V217" s="160"/>
      <c r="W217" s="160"/>
      <c r="X217" s="160"/>
      <c r="Y217" s="160"/>
      <c r="Z217" s="160"/>
      <c r="AA217" s="160"/>
      <c r="AB217" s="160"/>
      <c r="AC217" s="160"/>
      <c r="AD217" s="160"/>
      <c r="AE217" s="160"/>
      <c r="AF217" s="160"/>
      <c r="AG217" s="160"/>
    </row>
    <row r="218" spans="1:33" ht="15" customHeight="1" x14ac:dyDescent="0.2">
      <c r="A218" s="525"/>
      <c r="B218" s="526"/>
      <c r="C218" s="526"/>
      <c r="D218" s="526"/>
      <c r="E218" s="526"/>
      <c r="F218" s="526"/>
      <c r="G218" s="526"/>
      <c r="H218" s="526"/>
      <c r="I218" s="526"/>
      <c r="J218" s="527"/>
      <c r="K218" s="189"/>
      <c r="L218" s="189"/>
      <c r="M218" s="189"/>
      <c r="N218" s="389"/>
      <c r="O218" s="390"/>
      <c r="P218" s="390"/>
      <c r="Q218" s="390"/>
      <c r="R218" s="390"/>
      <c r="S218" s="391"/>
      <c r="T218" s="189"/>
      <c r="U218" s="160"/>
      <c r="V218" s="160"/>
      <c r="W218" s="160"/>
      <c r="X218" s="160"/>
      <c r="Y218" s="160"/>
      <c r="Z218" s="160"/>
      <c r="AA218" s="160"/>
      <c r="AB218" s="160"/>
      <c r="AC218" s="160"/>
      <c r="AD218" s="160"/>
      <c r="AE218" s="160"/>
      <c r="AF218" s="160"/>
      <c r="AG218" s="160"/>
    </row>
    <row r="219" spans="1:33" ht="15" customHeight="1" x14ac:dyDescent="0.2">
      <c r="A219" s="525"/>
      <c r="B219" s="526"/>
      <c r="C219" s="526"/>
      <c r="D219" s="526"/>
      <c r="E219" s="526"/>
      <c r="F219" s="526"/>
      <c r="G219" s="526"/>
      <c r="H219" s="526"/>
      <c r="I219" s="526"/>
      <c r="J219" s="527"/>
      <c r="K219" s="215"/>
      <c r="L219" s="215"/>
      <c r="M219" s="215"/>
      <c r="N219" s="389"/>
      <c r="O219" s="390"/>
      <c r="P219" s="390"/>
      <c r="Q219" s="390"/>
      <c r="R219" s="390"/>
      <c r="S219" s="391"/>
      <c r="T219" s="215"/>
      <c r="U219" s="160"/>
      <c r="V219" s="160"/>
      <c r="W219" s="160"/>
      <c r="X219" s="160"/>
      <c r="Y219" s="160"/>
      <c r="Z219" s="160"/>
      <c r="AA219" s="160"/>
      <c r="AB219" s="160"/>
      <c r="AC219" s="160"/>
      <c r="AD219" s="160"/>
      <c r="AE219" s="160"/>
      <c r="AF219" s="160"/>
      <c r="AG219" s="160"/>
    </row>
    <row r="220" spans="1:33" ht="15" customHeight="1" x14ac:dyDescent="0.2">
      <c r="A220" s="525"/>
      <c r="B220" s="526"/>
      <c r="C220" s="526"/>
      <c r="D220" s="526"/>
      <c r="E220" s="526"/>
      <c r="F220" s="526"/>
      <c r="G220" s="526"/>
      <c r="H220" s="526"/>
      <c r="I220" s="526"/>
      <c r="J220" s="527"/>
      <c r="K220" s="215"/>
      <c r="L220" s="215"/>
      <c r="M220" s="215"/>
      <c r="N220" s="389"/>
      <c r="O220" s="390"/>
      <c r="P220" s="390"/>
      <c r="Q220" s="390"/>
      <c r="R220" s="390"/>
      <c r="S220" s="391"/>
      <c r="T220" s="215"/>
      <c r="U220" s="160"/>
      <c r="V220" s="160"/>
      <c r="W220" s="160"/>
      <c r="X220" s="160"/>
      <c r="Y220" s="160"/>
      <c r="Z220" s="160"/>
      <c r="AA220" s="160"/>
      <c r="AB220" s="160"/>
      <c r="AC220" s="160"/>
      <c r="AD220" s="160"/>
      <c r="AE220" s="160"/>
      <c r="AF220" s="160"/>
      <c r="AG220" s="160"/>
    </row>
    <row r="221" spans="1:33" ht="15" customHeight="1" x14ac:dyDescent="0.2">
      <c r="A221" s="525"/>
      <c r="B221" s="526"/>
      <c r="C221" s="526"/>
      <c r="D221" s="526"/>
      <c r="E221" s="526"/>
      <c r="F221" s="526"/>
      <c r="G221" s="526"/>
      <c r="H221" s="526"/>
      <c r="I221" s="526"/>
      <c r="J221" s="527"/>
      <c r="K221" s="215"/>
      <c r="L221" s="215"/>
      <c r="M221" s="215"/>
      <c r="N221" s="389"/>
      <c r="O221" s="390"/>
      <c r="P221" s="390"/>
      <c r="Q221" s="390"/>
      <c r="R221" s="390"/>
      <c r="S221" s="391"/>
      <c r="T221" s="215"/>
      <c r="U221" s="160"/>
      <c r="V221" s="160"/>
      <c r="W221" s="160"/>
      <c r="X221" s="160"/>
      <c r="Y221" s="160"/>
      <c r="Z221" s="160"/>
      <c r="AA221" s="160"/>
      <c r="AB221" s="160"/>
      <c r="AC221" s="160"/>
      <c r="AD221" s="160"/>
      <c r="AE221" s="160"/>
      <c r="AF221" s="160"/>
      <c r="AG221" s="160"/>
    </row>
    <row r="222" spans="1:33" ht="15" customHeight="1" x14ac:dyDescent="0.2">
      <c r="A222" s="525"/>
      <c r="B222" s="526"/>
      <c r="C222" s="526"/>
      <c r="D222" s="526"/>
      <c r="E222" s="526"/>
      <c r="F222" s="526"/>
      <c r="G222" s="526"/>
      <c r="H222" s="526"/>
      <c r="I222" s="526"/>
      <c r="J222" s="527"/>
      <c r="K222" s="215"/>
      <c r="L222" s="215"/>
      <c r="M222" s="215"/>
      <c r="N222" s="389"/>
      <c r="O222" s="390"/>
      <c r="P222" s="390"/>
      <c r="Q222" s="390"/>
      <c r="R222" s="390"/>
      <c r="S222" s="391"/>
      <c r="T222" s="215"/>
      <c r="U222" s="160"/>
      <c r="V222" s="160"/>
      <c r="W222" s="160"/>
      <c r="X222" s="160"/>
      <c r="Y222" s="160"/>
      <c r="Z222" s="160"/>
      <c r="AA222" s="160"/>
      <c r="AB222" s="160"/>
      <c r="AC222" s="160"/>
      <c r="AD222" s="160"/>
      <c r="AE222" s="160"/>
      <c r="AF222" s="160"/>
      <c r="AG222" s="160"/>
    </row>
    <row r="223" spans="1:33" ht="15" customHeight="1" x14ac:dyDescent="0.2">
      <c r="A223" s="525"/>
      <c r="B223" s="526"/>
      <c r="C223" s="526"/>
      <c r="D223" s="526"/>
      <c r="E223" s="526"/>
      <c r="F223" s="526"/>
      <c r="G223" s="526"/>
      <c r="H223" s="526"/>
      <c r="I223" s="526"/>
      <c r="J223" s="527"/>
      <c r="K223" s="215"/>
      <c r="L223" s="215"/>
      <c r="M223" s="215"/>
      <c r="N223" s="389"/>
      <c r="O223" s="390"/>
      <c r="P223" s="390"/>
      <c r="Q223" s="390"/>
      <c r="R223" s="390"/>
      <c r="S223" s="391"/>
      <c r="T223" s="215"/>
      <c r="U223" s="160"/>
      <c r="V223" s="160"/>
      <c r="W223" s="160"/>
      <c r="X223" s="160"/>
      <c r="Y223" s="160"/>
      <c r="Z223" s="160"/>
      <c r="AA223" s="160"/>
      <c r="AB223" s="160"/>
      <c r="AC223" s="160"/>
      <c r="AD223" s="160"/>
      <c r="AE223" s="160"/>
      <c r="AF223" s="160"/>
      <c r="AG223" s="160"/>
    </row>
    <row r="224" spans="1:33" ht="15" customHeight="1" x14ac:dyDescent="0.2">
      <c r="A224" s="525"/>
      <c r="B224" s="526"/>
      <c r="C224" s="526"/>
      <c r="D224" s="526"/>
      <c r="E224" s="526"/>
      <c r="F224" s="526"/>
      <c r="G224" s="526"/>
      <c r="H224" s="526"/>
      <c r="I224" s="526"/>
      <c r="J224" s="527"/>
      <c r="K224" s="215"/>
      <c r="L224" s="215"/>
      <c r="M224" s="215"/>
      <c r="N224" s="389"/>
      <c r="O224" s="390"/>
      <c r="P224" s="390"/>
      <c r="Q224" s="390"/>
      <c r="R224" s="390"/>
      <c r="S224" s="391"/>
      <c r="T224" s="215"/>
      <c r="U224" s="160"/>
      <c r="V224" s="160"/>
      <c r="W224" s="160"/>
      <c r="X224" s="160"/>
      <c r="Y224" s="160"/>
      <c r="Z224" s="160"/>
      <c r="AA224" s="160"/>
      <c r="AB224" s="160"/>
      <c r="AC224" s="160"/>
      <c r="AD224" s="160"/>
      <c r="AE224" s="160"/>
      <c r="AF224" s="160"/>
      <c r="AG224" s="160"/>
    </row>
    <row r="225" spans="1:33" ht="15" customHeight="1" thickBot="1" x14ac:dyDescent="0.25">
      <c r="A225" s="528"/>
      <c r="B225" s="529"/>
      <c r="C225" s="529"/>
      <c r="D225" s="529"/>
      <c r="E225" s="529"/>
      <c r="F225" s="529"/>
      <c r="G225" s="529"/>
      <c r="H225" s="529"/>
      <c r="I225" s="529"/>
      <c r="J225" s="530"/>
      <c r="K225" s="215"/>
      <c r="L225" s="215"/>
      <c r="M225" s="215"/>
      <c r="N225" s="389"/>
      <c r="O225" s="390"/>
      <c r="P225" s="390"/>
      <c r="Q225" s="390"/>
      <c r="R225" s="390"/>
      <c r="S225" s="391"/>
      <c r="T225" s="215"/>
      <c r="U225" s="160"/>
      <c r="V225" s="160"/>
      <c r="W225" s="160"/>
      <c r="X225" s="160"/>
      <c r="Y225" s="160"/>
      <c r="Z225" s="160"/>
      <c r="AA225" s="160"/>
      <c r="AB225" s="160"/>
      <c r="AC225" s="160"/>
      <c r="AD225" s="160"/>
      <c r="AE225" s="160"/>
      <c r="AF225" s="160"/>
      <c r="AG225" s="160"/>
    </row>
    <row r="226" spans="1:33" ht="15" customHeight="1" x14ac:dyDescent="0.2">
      <c r="A226" s="92" t="str">
        <f>IF($A$212&lt;&gt;"",IF(LEN($A$212)&lt;300,"TOO SHORT!",IF(AND(900&lt;LEN($A$212),LEN($A$212)&lt;=1000),(1000-LEN($A$212))&amp;" characters left",IF(LEN($A$212)&gt;1000,(LEN($A$212)-1000)&amp;" characters over 1,000 limit!",""))),"")</f>
        <v/>
      </c>
      <c r="B226" s="11"/>
      <c r="C226" s="11"/>
      <c r="D226" s="11"/>
      <c r="E226" s="11"/>
      <c r="F226" s="11"/>
      <c r="G226" s="11"/>
      <c r="H226" s="11"/>
      <c r="I226" s="11"/>
      <c r="J226" s="11"/>
      <c r="K226" s="189"/>
      <c r="L226" s="189"/>
      <c r="M226" s="189"/>
      <c r="N226" s="389"/>
      <c r="O226" s="390"/>
      <c r="P226" s="390"/>
      <c r="Q226" s="390"/>
      <c r="R226" s="390"/>
      <c r="S226" s="391"/>
      <c r="T226" s="189"/>
      <c r="U226" s="160"/>
      <c r="V226" s="478"/>
      <c r="W226" s="478"/>
      <c r="X226" s="478"/>
      <c r="Y226" s="478"/>
      <c r="Z226" s="478"/>
      <c r="AA226" s="478"/>
      <c r="AB226" s="478"/>
      <c r="AC226" s="478"/>
      <c r="AD226" s="478"/>
      <c r="AE226" s="478"/>
      <c r="AF226" s="160"/>
      <c r="AG226" s="160"/>
    </row>
    <row r="227" spans="1:33" ht="15" customHeight="1" x14ac:dyDescent="0.2">
      <c r="A227" s="441" t="s">
        <v>398</v>
      </c>
      <c r="B227" s="441"/>
      <c r="C227" s="441"/>
      <c r="D227" s="441"/>
      <c r="E227" s="441"/>
      <c r="F227" s="441"/>
      <c r="G227" s="441"/>
      <c r="H227" s="441"/>
      <c r="I227" s="441"/>
      <c r="J227" s="441"/>
      <c r="K227" s="189"/>
      <c r="L227" s="189"/>
      <c r="M227" s="189"/>
      <c r="N227" s="389"/>
      <c r="O227" s="390"/>
      <c r="P227" s="390"/>
      <c r="Q227" s="390"/>
      <c r="R227" s="390"/>
      <c r="S227" s="391"/>
      <c r="T227" s="189"/>
      <c r="U227" s="160"/>
      <c r="V227" s="478"/>
      <c r="W227" s="478"/>
      <c r="X227" s="478"/>
      <c r="Y227" s="478"/>
      <c r="Z227" s="478"/>
      <c r="AA227" s="478"/>
      <c r="AB227" s="478"/>
      <c r="AC227" s="478"/>
      <c r="AD227" s="478"/>
      <c r="AE227" s="478"/>
      <c r="AF227" s="160"/>
      <c r="AG227" s="160"/>
    </row>
    <row r="228" spans="1:33" ht="15" customHeight="1" x14ac:dyDescent="0.2">
      <c r="A228" s="441"/>
      <c r="B228" s="441"/>
      <c r="C228" s="441"/>
      <c r="D228" s="441"/>
      <c r="E228" s="441"/>
      <c r="F228" s="441"/>
      <c r="G228" s="441"/>
      <c r="H228" s="441"/>
      <c r="I228" s="441"/>
      <c r="J228" s="441"/>
      <c r="K228" s="189"/>
      <c r="L228" s="189"/>
      <c r="M228" s="189"/>
      <c r="N228" s="392"/>
      <c r="O228" s="393"/>
      <c r="P228" s="393"/>
      <c r="Q228" s="393"/>
      <c r="R228" s="393"/>
      <c r="S228" s="394"/>
      <c r="T228" s="189"/>
      <c r="U228" s="160"/>
      <c r="V228" s="478"/>
      <c r="W228" s="478"/>
      <c r="X228" s="478"/>
      <c r="Y228" s="478"/>
      <c r="Z228" s="478"/>
      <c r="AA228" s="478"/>
      <c r="AB228" s="478"/>
      <c r="AC228" s="478"/>
      <c r="AD228" s="478"/>
      <c r="AE228" s="478"/>
      <c r="AF228" s="160"/>
      <c r="AG228" s="160"/>
    </row>
    <row r="229" spans="1:33" x14ac:dyDescent="0.2">
      <c r="A229" s="441"/>
      <c r="B229" s="441"/>
      <c r="C229" s="441"/>
      <c r="D229" s="441"/>
      <c r="E229" s="441"/>
      <c r="F229" s="441"/>
      <c r="G229" s="441"/>
      <c r="H229" s="441"/>
      <c r="I229" s="441"/>
      <c r="J229" s="441"/>
      <c r="K229" s="189"/>
      <c r="L229" s="189"/>
      <c r="M229" s="189"/>
      <c r="N229" s="233"/>
      <c r="O229" s="233"/>
      <c r="P229" s="233"/>
      <c r="Q229" s="233"/>
      <c r="R229" s="233"/>
      <c r="S229" s="233"/>
      <c r="T229" s="189"/>
      <c r="U229" s="160"/>
      <c r="V229" s="160"/>
      <c r="W229" s="160"/>
      <c r="X229" s="160"/>
      <c r="Y229" s="160"/>
      <c r="Z229" s="160"/>
      <c r="AA229" s="160"/>
      <c r="AB229" s="160"/>
      <c r="AC229" s="160"/>
      <c r="AD229" s="160"/>
      <c r="AE229" s="160"/>
      <c r="AF229" s="160"/>
      <c r="AG229" s="160"/>
    </row>
    <row r="230" spans="1:33" ht="14.25" customHeight="1" x14ac:dyDescent="0.2">
      <c r="A230" s="99"/>
      <c r="B230" s="99"/>
      <c r="C230" s="99"/>
      <c r="D230" s="99"/>
      <c r="E230" s="99"/>
      <c r="F230" s="99"/>
      <c r="G230" s="99"/>
      <c r="H230" s="99"/>
      <c r="I230" s="99"/>
      <c r="J230" s="99"/>
      <c r="K230" s="189"/>
      <c r="L230" s="189"/>
      <c r="M230" s="189"/>
      <c r="N230" s="189"/>
      <c r="O230" s="189"/>
      <c r="P230" s="189"/>
      <c r="Q230" s="189"/>
      <c r="R230" s="189"/>
      <c r="S230" s="189"/>
      <c r="T230" s="189"/>
      <c r="U230" s="160"/>
      <c r="V230" s="160"/>
      <c r="W230" s="160"/>
      <c r="X230" s="160"/>
      <c r="Y230" s="160"/>
      <c r="Z230" s="160"/>
      <c r="AA230" s="160"/>
      <c r="AB230" s="160"/>
      <c r="AC230" s="160"/>
      <c r="AD230" s="160"/>
      <c r="AE230" s="160"/>
      <c r="AF230" s="160"/>
      <c r="AG230" s="160"/>
    </row>
    <row r="231" spans="1:33" ht="15" customHeight="1" x14ac:dyDescent="0.2">
      <c r="A231" s="479" t="s">
        <v>384</v>
      </c>
      <c r="B231" s="479"/>
      <c r="C231" s="479"/>
      <c r="D231" s="479"/>
      <c r="E231" s="479"/>
      <c r="F231" s="479"/>
      <c r="G231" s="479"/>
      <c r="H231" s="479"/>
      <c r="I231" s="479"/>
      <c r="J231" s="479"/>
      <c r="K231" s="189"/>
      <c r="L231" s="189"/>
      <c r="M231" s="189"/>
      <c r="N231" s="386"/>
      <c r="O231" s="387"/>
      <c r="P231" s="387"/>
      <c r="Q231" s="387"/>
      <c r="R231" s="387"/>
      <c r="S231" s="388"/>
      <c r="T231" s="189"/>
      <c r="U231" s="160"/>
      <c r="V231" s="160"/>
      <c r="W231" s="160"/>
      <c r="X231" s="160"/>
      <c r="Y231" s="160"/>
      <c r="Z231" s="160"/>
      <c r="AA231" s="160"/>
      <c r="AB231" s="160"/>
      <c r="AC231" s="160"/>
      <c r="AD231" s="160"/>
      <c r="AE231" s="160"/>
      <c r="AF231" s="160"/>
      <c r="AG231" s="160"/>
    </row>
    <row r="232" spans="1:33" ht="15" thickBot="1" x14ac:dyDescent="0.25">
      <c r="A232" s="479"/>
      <c r="B232" s="479"/>
      <c r="C232" s="479"/>
      <c r="D232" s="479"/>
      <c r="E232" s="479"/>
      <c r="F232" s="479"/>
      <c r="G232" s="479"/>
      <c r="H232" s="479"/>
      <c r="I232" s="479"/>
      <c r="J232" s="479"/>
      <c r="K232" s="189"/>
      <c r="L232" s="189"/>
      <c r="M232" s="189"/>
      <c r="N232" s="389"/>
      <c r="O232" s="390"/>
      <c r="P232" s="390"/>
      <c r="Q232" s="390"/>
      <c r="R232" s="390"/>
      <c r="S232" s="391"/>
      <c r="T232" s="189"/>
      <c r="U232" s="160"/>
      <c r="V232" s="160"/>
      <c r="W232" s="160"/>
      <c r="X232" s="160"/>
      <c r="Y232" s="160"/>
      <c r="Z232" s="160"/>
      <c r="AA232" s="160"/>
      <c r="AB232" s="160"/>
      <c r="AC232" s="160"/>
      <c r="AD232" s="160"/>
      <c r="AE232" s="160"/>
      <c r="AF232" s="160"/>
      <c r="AG232" s="160"/>
    </row>
    <row r="233" spans="1:33" ht="15" customHeight="1" x14ac:dyDescent="0.2">
      <c r="A233" s="522"/>
      <c r="B233" s="523"/>
      <c r="C233" s="523"/>
      <c r="D233" s="523"/>
      <c r="E233" s="523"/>
      <c r="F233" s="523"/>
      <c r="G233" s="523"/>
      <c r="H233" s="523"/>
      <c r="I233" s="523"/>
      <c r="J233" s="524"/>
      <c r="K233" s="189"/>
      <c r="L233" s="189"/>
      <c r="M233" s="189"/>
      <c r="N233" s="389"/>
      <c r="O233" s="390"/>
      <c r="P233" s="390"/>
      <c r="Q233" s="390"/>
      <c r="R233" s="390"/>
      <c r="S233" s="391"/>
      <c r="T233" s="189"/>
      <c r="U233" s="160"/>
      <c r="V233" s="160"/>
      <c r="W233" s="160"/>
      <c r="X233" s="160"/>
      <c r="Y233" s="160"/>
      <c r="Z233" s="160"/>
      <c r="AA233" s="160"/>
      <c r="AB233" s="160"/>
      <c r="AC233" s="160"/>
      <c r="AD233" s="160"/>
      <c r="AE233" s="160"/>
      <c r="AF233" s="160"/>
      <c r="AG233" s="160"/>
    </row>
    <row r="234" spans="1:33" ht="15" thickBot="1" x14ac:dyDescent="0.25">
      <c r="A234" s="528"/>
      <c r="B234" s="529"/>
      <c r="C234" s="529"/>
      <c r="D234" s="529"/>
      <c r="E234" s="529"/>
      <c r="F234" s="529"/>
      <c r="G234" s="529"/>
      <c r="H234" s="529"/>
      <c r="I234" s="529"/>
      <c r="J234" s="530"/>
      <c r="K234" s="189"/>
      <c r="L234" s="189"/>
      <c r="M234" s="189"/>
      <c r="N234" s="392"/>
      <c r="O234" s="393"/>
      <c r="P234" s="393"/>
      <c r="Q234" s="393"/>
      <c r="R234" s="393"/>
      <c r="S234" s="394"/>
      <c r="T234" s="189"/>
      <c r="U234" s="160"/>
      <c r="V234" s="160"/>
      <c r="W234" s="160"/>
      <c r="X234" s="160"/>
      <c r="Y234" s="160"/>
      <c r="Z234" s="160"/>
      <c r="AA234" s="160"/>
      <c r="AB234" s="160"/>
      <c r="AC234" s="160"/>
      <c r="AD234" s="160"/>
      <c r="AE234" s="160"/>
      <c r="AF234" s="160"/>
      <c r="AG234" s="160"/>
    </row>
    <row r="235" spans="1:33" x14ac:dyDescent="0.2">
      <c r="A235" s="256"/>
      <c r="B235" s="256"/>
      <c r="C235" s="256"/>
      <c r="D235" s="256"/>
      <c r="E235" s="256"/>
      <c r="F235" s="256"/>
      <c r="G235" s="256"/>
      <c r="H235" s="256"/>
      <c r="I235" s="256"/>
      <c r="J235" s="256"/>
      <c r="K235" s="215"/>
      <c r="L235" s="215"/>
      <c r="M235" s="215"/>
      <c r="N235" s="219"/>
      <c r="O235" s="219"/>
      <c r="P235" s="219"/>
      <c r="Q235" s="219"/>
      <c r="R235" s="219"/>
      <c r="S235" s="219"/>
      <c r="T235" s="215"/>
      <c r="U235" s="160"/>
      <c r="V235" s="160"/>
      <c r="W235" s="160"/>
      <c r="X235" s="160"/>
      <c r="Y235" s="160"/>
      <c r="Z235" s="160"/>
      <c r="AA235" s="160"/>
      <c r="AB235" s="160"/>
      <c r="AC235" s="160"/>
      <c r="AD235" s="160"/>
      <c r="AE235" s="160"/>
      <c r="AF235" s="160"/>
      <c r="AG235" s="160"/>
    </row>
    <row r="236" spans="1:33" ht="15" x14ac:dyDescent="0.2">
      <c r="A236" s="420" t="s">
        <v>910</v>
      </c>
      <c r="B236" s="420"/>
      <c r="C236" s="420"/>
      <c r="D236" s="420"/>
      <c r="E236" s="420"/>
      <c r="F236" s="420"/>
      <c r="G236" s="420"/>
      <c r="H236" s="420"/>
      <c r="I236" s="420"/>
      <c r="J236" s="420"/>
      <c r="K236" s="215"/>
      <c r="L236" s="215"/>
      <c r="M236" s="215"/>
      <c r="N236" s="232"/>
      <c r="O236" s="232"/>
      <c r="P236" s="232"/>
      <c r="Q236" s="232"/>
      <c r="R236" s="232"/>
      <c r="S236" s="232"/>
      <c r="T236" s="215"/>
      <c r="U236" s="160"/>
      <c r="V236" s="160"/>
      <c r="W236" s="160"/>
      <c r="X236" s="160"/>
      <c r="Y236" s="160"/>
      <c r="Z236" s="160"/>
      <c r="AA236" s="160"/>
      <c r="AB236" s="160"/>
      <c r="AC236" s="160"/>
      <c r="AD236" s="160"/>
      <c r="AE236" s="160"/>
      <c r="AF236" s="160"/>
      <c r="AG236" s="160"/>
    </row>
    <row r="237" spans="1:33" ht="15" thickBot="1" x14ac:dyDescent="0.25">
      <c r="A237" s="255"/>
      <c r="B237" s="255"/>
      <c r="C237" s="255"/>
      <c r="D237" s="255"/>
      <c r="E237" s="255"/>
      <c r="F237" s="255"/>
      <c r="G237" s="255"/>
      <c r="H237" s="255"/>
      <c r="I237" s="255"/>
      <c r="J237" s="255"/>
      <c r="K237" s="189"/>
      <c r="L237" s="189"/>
      <c r="M237" s="189"/>
      <c r="N237" s="215"/>
      <c r="O237" s="215"/>
      <c r="P237" s="215"/>
      <c r="Q237" s="215"/>
      <c r="R237" s="215"/>
      <c r="S237" s="215"/>
      <c r="T237" s="189"/>
      <c r="U237" s="160"/>
      <c r="V237" s="160"/>
      <c r="W237" s="160"/>
      <c r="X237" s="160"/>
      <c r="Y237" s="160"/>
      <c r="Z237" s="160"/>
      <c r="AA237" s="160"/>
      <c r="AB237" s="160"/>
      <c r="AC237" s="160"/>
      <c r="AD237" s="160"/>
      <c r="AE237" s="160"/>
      <c r="AF237" s="160"/>
      <c r="AG237" s="160"/>
    </row>
    <row r="238" spans="1:33" ht="15.75" thickBot="1" x14ac:dyDescent="0.3">
      <c r="A238" s="229" t="s">
        <v>402</v>
      </c>
      <c r="B238" s="230"/>
      <c r="C238" s="230"/>
      <c r="D238" s="230"/>
      <c r="E238" s="465"/>
      <c r="F238" s="466"/>
      <c r="G238" s="466"/>
      <c r="H238" s="466"/>
      <c r="I238" s="467"/>
      <c r="J238" s="230"/>
      <c r="K238" s="189"/>
      <c r="L238" s="189"/>
      <c r="M238" s="189"/>
      <c r="N238" s="386"/>
      <c r="O238" s="387"/>
      <c r="P238" s="387"/>
      <c r="Q238" s="387"/>
      <c r="R238" s="387"/>
      <c r="S238" s="388"/>
      <c r="T238" s="189"/>
      <c r="U238" s="160"/>
      <c r="V238" s="160"/>
      <c r="W238" s="160"/>
      <c r="X238" s="160"/>
      <c r="Y238" s="160"/>
      <c r="Z238" s="160"/>
      <c r="AA238" s="160"/>
      <c r="AB238" s="160"/>
      <c r="AC238" s="160"/>
      <c r="AD238" s="160"/>
      <c r="AE238" s="160"/>
      <c r="AF238" s="160"/>
      <c r="AG238" s="160"/>
    </row>
    <row r="239" spans="1:33" ht="15" x14ac:dyDescent="0.25">
      <c r="A239" s="426" t="s">
        <v>849</v>
      </c>
      <c r="B239" s="426"/>
      <c r="C239" s="426"/>
      <c r="D239" s="426"/>
      <c r="E239" s="438" t="s">
        <v>890</v>
      </c>
      <c r="F239" s="438"/>
      <c r="G239" s="438"/>
      <c r="H239" s="438"/>
      <c r="I239" s="438"/>
      <c r="J239" s="231"/>
      <c r="K239" s="189"/>
      <c r="L239" s="189"/>
      <c r="M239" s="189"/>
      <c r="N239" s="389"/>
      <c r="O239" s="390"/>
      <c r="P239" s="390"/>
      <c r="Q239" s="390"/>
      <c r="R239" s="390"/>
      <c r="S239" s="391"/>
      <c r="T239" s="189"/>
      <c r="U239" s="160"/>
      <c r="V239" s="160"/>
      <c r="W239" s="160"/>
      <c r="X239" s="160"/>
      <c r="Y239" s="160"/>
      <c r="Z239" s="160"/>
      <c r="AA239" s="160"/>
      <c r="AB239" s="160"/>
      <c r="AC239" s="160"/>
      <c r="AD239" s="160"/>
      <c r="AE239" s="160"/>
      <c r="AF239" s="160"/>
      <c r="AG239" s="160"/>
    </row>
    <row r="240" spans="1:33" x14ac:dyDescent="0.2">
      <c r="A240" s="230"/>
      <c r="B240" s="230"/>
      <c r="C240" s="230"/>
      <c r="D240" s="230"/>
      <c r="E240" s="230"/>
      <c r="F240" s="230"/>
      <c r="G240" s="230"/>
      <c r="H240" s="230"/>
      <c r="I240" s="230"/>
      <c r="J240" s="230"/>
      <c r="K240" s="189"/>
      <c r="L240" s="189"/>
      <c r="M240" s="189"/>
      <c r="N240" s="389"/>
      <c r="O240" s="390"/>
      <c r="P240" s="390"/>
      <c r="Q240" s="390"/>
      <c r="R240" s="390"/>
      <c r="S240" s="391"/>
      <c r="T240" s="189"/>
      <c r="U240" s="160"/>
      <c r="V240" s="160"/>
      <c r="W240" s="160"/>
      <c r="X240" s="160"/>
      <c r="Y240" s="160"/>
      <c r="Z240" s="160"/>
      <c r="AA240" s="160"/>
      <c r="AB240" s="160"/>
      <c r="AC240" s="160"/>
      <c r="AD240" s="160"/>
      <c r="AE240" s="160"/>
      <c r="AF240" s="160"/>
      <c r="AG240" s="160"/>
    </row>
    <row r="241" spans="1:33" ht="14.25" customHeight="1" x14ac:dyDescent="0.2">
      <c r="A241" s="421" t="s">
        <v>919</v>
      </c>
      <c r="B241" s="421"/>
      <c r="C241" s="421"/>
      <c r="D241" s="421"/>
      <c r="E241" s="421"/>
      <c r="F241" s="421"/>
      <c r="G241" s="421"/>
      <c r="H241" s="421"/>
      <c r="I241" s="421"/>
      <c r="J241" s="421"/>
      <c r="K241" s="215"/>
      <c r="L241" s="215"/>
      <c r="M241" s="215"/>
      <c r="N241" s="389"/>
      <c r="O241" s="390"/>
      <c r="P241" s="390"/>
      <c r="Q241" s="390"/>
      <c r="R241" s="390"/>
      <c r="S241" s="391"/>
      <c r="T241" s="215"/>
      <c r="U241" s="160"/>
      <c r="V241" s="160"/>
      <c r="W241" s="160"/>
      <c r="X241" s="160"/>
      <c r="Y241" s="160"/>
      <c r="Z241" s="160"/>
      <c r="AA241" s="160"/>
      <c r="AB241" s="160"/>
      <c r="AC241" s="160"/>
      <c r="AD241" s="160"/>
      <c r="AE241" s="160"/>
      <c r="AF241" s="160"/>
      <c r="AG241" s="160"/>
    </row>
    <row r="242" spans="1:33" ht="14.25" customHeight="1" x14ac:dyDescent="0.2">
      <c r="A242" s="421"/>
      <c r="B242" s="421"/>
      <c r="C242" s="421"/>
      <c r="D242" s="421"/>
      <c r="E242" s="421"/>
      <c r="F242" s="421"/>
      <c r="G242" s="421"/>
      <c r="H242" s="421"/>
      <c r="I242" s="421"/>
      <c r="J242" s="421"/>
      <c r="K242" s="215"/>
      <c r="L242" s="215"/>
      <c r="M242" s="215"/>
      <c r="N242" s="389"/>
      <c r="O242" s="390"/>
      <c r="P242" s="390"/>
      <c r="Q242" s="390"/>
      <c r="R242" s="390"/>
      <c r="S242" s="391"/>
      <c r="T242" s="215"/>
      <c r="U242" s="160"/>
      <c r="V242" s="160"/>
      <c r="W242" s="160"/>
      <c r="X242" s="160"/>
      <c r="Y242" s="160"/>
      <c r="Z242" s="160"/>
      <c r="AA242" s="160"/>
      <c r="AB242" s="160"/>
      <c r="AC242" s="160"/>
      <c r="AD242" s="160"/>
      <c r="AE242" s="160"/>
      <c r="AF242" s="160"/>
      <c r="AG242" s="160"/>
    </row>
    <row r="243" spans="1:33" ht="14.25" customHeight="1" x14ac:dyDescent="0.2">
      <c r="A243" s="421"/>
      <c r="B243" s="421"/>
      <c r="C243" s="421"/>
      <c r="D243" s="421"/>
      <c r="E243" s="421"/>
      <c r="F243" s="421"/>
      <c r="G243" s="421"/>
      <c r="H243" s="421"/>
      <c r="I243" s="421"/>
      <c r="J243" s="421"/>
      <c r="K243" s="215"/>
      <c r="L243" s="215"/>
      <c r="M243" s="215"/>
      <c r="N243" s="389"/>
      <c r="O243" s="390"/>
      <c r="P243" s="390"/>
      <c r="Q243" s="390"/>
      <c r="R243" s="390"/>
      <c r="S243" s="391"/>
      <c r="T243" s="215"/>
      <c r="U243" s="160"/>
      <c r="V243" s="160"/>
      <c r="W243" s="160"/>
      <c r="X243" s="160"/>
      <c r="Y243" s="160"/>
      <c r="Z243" s="160"/>
      <c r="AA243" s="160"/>
      <c r="AB243" s="160"/>
      <c r="AC243" s="160"/>
      <c r="AD243" s="160"/>
      <c r="AE243" s="160"/>
      <c r="AF243" s="160"/>
      <c r="AG243" s="160"/>
    </row>
    <row r="244" spans="1:33" ht="14.25" customHeight="1" x14ac:dyDescent="0.2">
      <c r="A244" s="276"/>
      <c r="B244" s="276"/>
      <c r="C244" s="276"/>
      <c r="D244" s="276"/>
      <c r="E244" s="276"/>
      <c r="F244" s="276"/>
      <c r="G244" s="276"/>
      <c r="H244" s="276"/>
      <c r="I244" s="276"/>
      <c r="J244" s="276"/>
      <c r="K244" s="215"/>
      <c r="L244" s="215"/>
      <c r="M244" s="215"/>
      <c r="N244" s="389"/>
      <c r="O244" s="390"/>
      <c r="P244" s="390"/>
      <c r="Q244" s="390"/>
      <c r="R244" s="390"/>
      <c r="S244" s="391"/>
      <c r="T244" s="215"/>
      <c r="U244" s="160"/>
      <c r="V244" s="160"/>
      <c r="W244" s="160"/>
      <c r="X244" s="160"/>
      <c r="Y244" s="160"/>
      <c r="Z244" s="160"/>
      <c r="AA244" s="160"/>
      <c r="AB244" s="160"/>
      <c r="AC244" s="160"/>
      <c r="AD244" s="160"/>
      <c r="AE244" s="160"/>
      <c r="AF244" s="160"/>
      <c r="AG244" s="160"/>
    </row>
    <row r="245" spans="1:33" ht="14.25" customHeight="1" x14ac:dyDescent="0.2">
      <c r="A245" s="424" t="s">
        <v>924</v>
      </c>
      <c r="B245" s="424"/>
      <c r="C245" s="424"/>
      <c r="D245" s="424"/>
      <c r="E245" s="424"/>
      <c r="F245" s="424"/>
      <c r="G245" s="424"/>
      <c r="H245" s="424"/>
      <c r="I245" s="424"/>
      <c r="J245" s="424"/>
      <c r="K245" s="215"/>
      <c r="L245" s="215"/>
      <c r="M245" s="215"/>
      <c r="N245" s="389"/>
      <c r="O245" s="390"/>
      <c r="P245" s="390"/>
      <c r="Q245" s="390"/>
      <c r="R245" s="390"/>
      <c r="S245" s="391"/>
      <c r="T245" s="215"/>
      <c r="U245" s="160"/>
      <c r="V245" s="160"/>
      <c r="W245" s="160"/>
      <c r="X245" s="160"/>
      <c r="Y245" s="160"/>
      <c r="Z245" s="160"/>
      <c r="AA245" s="160"/>
      <c r="AB245" s="160"/>
      <c r="AC245" s="160"/>
      <c r="AD245" s="160"/>
      <c r="AE245" s="160"/>
      <c r="AF245" s="160"/>
      <c r="AG245" s="160"/>
    </row>
    <row r="246" spans="1:33" ht="14.25" customHeight="1" x14ac:dyDescent="0.2">
      <c r="A246" s="424"/>
      <c r="B246" s="424"/>
      <c r="C246" s="424"/>
      <c r="D246" s="424"/>
      <c r="E246" s="424"/>
      <c r="F246" s="424"/>
      <c r="G246" s="424"/>
      <c r="H246" s="424"/>
      <c r="I246" s="424"/>
      <c r="J246" s="424"/>
      <c r="K246" s="215"/>
      <c r="L246" s="215"/>
      <c r="M246" s="215"/>
      <c r="N246" s="389"/>
      <c r="O246" s="390"/>
      <c r="P246" s="390"/>
      <c r="Q246" s="390"/>
      <c r="R246" s="390"/>
      <c r="S246" s="391"/>
      <c r="T246" s="215"/>
      <c r="U246" s="160"/>
      <c r="V246" s="160"/>
      <c r="W246" s="160"/>
      <c r="X246" s="160"/>
      <c r="Y246" s="160"/>
      <c r="Z246" s="160"/>
      <c r="AA246" s="160"/>
      <c r="AB246" s="160"/>
      <c r="AC246" s="160"/>
      <c r="AD246" s="160"/>
      <c r="AE246" s="160"/>
      <c r="AF246" s="160"/>
      <c r="AG246" s="160"/>
    </row>
    <row r="247" spans="1:33" ht="15" thickBot="1" x14ac:dyDescent="0.25">
      <c r="A247" s="230"/>
      <c r="B247" s="230"/>
      <c r="C247" s="230"/>
      <c r="D247" s="230"/>
      <c r="E247" s="230"/>
      <c r="F247" s="230"/>
      <c r="G247" s="230"/>
      <c r="H247" s="230"/>
      <c r="I247" s="230"/>
      <c r="J247" s="230"/>
      <c r="K247" s="215"/>
      <c r="L247" s="215"/>
      <c r="M247" s="215"/>
      <c r="N247" s="389"/>
      <c r="O247" s="390"/>
      <c r="P247" s="390"/>
      <c r="Q247" s="390"/>
      <c r="R247" s="390"/>
      <c r="S247" s="391"/>
      <c r="T247" s="215"/>
      <c r="U247" s="160"/>
      <c r="V247" s="160"/>
      <c r="W247" s="160"/>
      <c r="X247" s="160"/>
      <c r="Y247" s="160"/>
      <c r="Z247" s="160"/>
      <c r="AA247" s="160"/>
      <c r="AB247" s="160"/>
      <c r="AC247" s="160"/>
      <c r="AD247" s="160"/>
      <c r="AE247" s="160"/>
      <c r="AF247" s="160"/>
      <c r="AG247" s="160"/>
    </row>
    <row r="248" spans="1:33" ht="15" thickBot="1" x14ac:dyDescent="0.25">
      <c r="A248" s="417" t="s">
        <v>909</v>
      </c>
      <c r="B248" s="417"/>
      <c r="C248" s="417"/>
      <c r="D248" s="417"/>
      <c r="E248" s="417"/>
      <c r="F248" s="417"/>
      <c r="G248" s="230"/>
      <c r="H248" s="230"/>
      <c r="I248" s="230"/>
      <c r="J248" s="254" t="s">
        <v>195</v>
      </c>
      <c r="K248" s="215"/>
      <c r="L248" s="215"/>
      <c r="M248" s="215"/>
      <c r="N248" s="389"/>
      <c r="O248" s="390"/>
      <c r="P248" s="390"/>
      <c r="Q248" s="390"/>
      <c r="R248" s="390"/>
      <c r="S248" s="391"/>
      <c r="T248" s="215"/>
      <c r="U248" s="160"/>
      <c r="V248" s="160"/>
      <c r="W248" s="160"/>
      <c r="X248" s="160"/>
      <c r="Y248" s="160"/>
      <c r="Z248" s="160"/>
      <c r="AA248" s="160"/>
      <c r="AB248" s="160"/>
      <c r="AC248" s="160"/>
      <c r="AD248" s="160"/>
      <c r="AE248" s="160"/>
      <c r="AF248" s="160"/>
      <c r="AG248" s="160"/>
    </row>
    <row r="249" spans="1:33" ht="15" thickBot="1" x14ac:dyDescent="0.25">
      <c r="A249" s="251"/>
      <c r="B249" s="251"/>
      <c r="C249" s="251"/>
      <c r="D249" s="251"/>
      <c r="E249" s="251"/>
      <c r="F249" s="251"/>
      <c r="G249" s="230"/>
      <c r="H249" s="230"/>
      <c r="I249" s="230"/>
      <c r="J249" s="252"/>
      <c r="K249" s="215"/>
      <c r="L249" s="215"/>
      <c r="M249" s="215"/>
      <c r="N249" s="389"/>
      <c r="O249" s="390"/>
      <c r="P249" s="390"/>
      <c r="Q249" s="390"/>
      <c r="R249" s="390"/>
      <c r="S249" s="391"/>
      <c r="T249" s="215"/>
      <c r="U249" s="160"/>
      <c r="V249" s="160"/>
      <c r="W249" s="160"/>
      <c r="X249" s="160"/>
      <c r="Y249" s="160"/>
      <c r="Z249" s="160"/>
      <c r="AA249" s="160"/>
      <c r="AB249" s="160"/>
      <c r="AC249" s="160"/>
      <c r="AD249" s="160"/>
      <c r="AE249" s="160"/>
      <c r="AF249" s="160"/>
      <c r="AG249" s="160"/>
    </row>
    <row r="250" spans="1:33" ht="14.25" customHeight="1" thickBot="1" x14ac:dyDescent="0.25">
      <c r="A250" s="417" t="s">
        <v>907</v>
      </c>
      <c r="B250" s="417"/>
      <c r="C250" s="418"/>
      <c r="D250" s="414"/>
      <c r="E250" s="415"/>
      <c r="F250" s="415"/>
      <c r="G250" s="415"/>
      <c r="H250" s="415"/>
      <c r="I250" s="415"/>
      <c r="J250" s="416"/>
      <c r="K250" s="215"/>
      <c r="L250" s="215"/>
      <c r="M250" s="215"/>
      <c r="N250" s="389"/>
      <c r="O250" s="390"/>
      <c r="P250" s="390"/>
      <c r="Q250" s="390"/>
      <c r="R250" s="390"/>
      <c r="S250" s="391"/>
      <c r="T250" s="215"/>
      <c r="U250" s="160"/>
      <c r="V250" s="160"/>
      <c r="W250" s="160"/>
      <c r="X250" s="160"/>
      <c r="Y250" s="160"/>
      <c r="Z250" s="160"/>
      <c r="AA250" s="160"/>
      <c r="AB250" s="160"/>
      <c r="AC250" s="160"/>
      <c r="AD250" s="160"/>
      <c r="AE250" s="160"/>
      <c r="AF250" s="160"/>
      <c r="AG250" s="160"/>
    </row>
    <row r="251" spans="1:33" x14ac:dyDescent="0.2">
      <c r="A251" s="419" t="s">
        <v>908</v>
      </c>
      <c r="B251" s="419"/>
      <c r="C251" s="419"/>
      <c r="D251" s="419"/>
      <c r="E251" s="250"/>
      <c r="F251" s="250"/>
      <c r="G251" s="250"/>
      <c r="H251" s="250"/>
      <c r="I251" s="250"/>
      <c r="J251" s="250"/>
      <c r="K251" s="215"/>
      <c r="L251" s="215"/>
      <c r="M251" s="215"/>
      <c r="N251" s="389"/>
      <c r="O251" s="390"/>
      <c r="P251" s="390"/>
      <c r="Q251" s="390"/>
      <c r="R251" s="390"/>
      <c r="S251" s="391"/>
      <c r="T251" s="215"/>
      <c r="U251" s="160"/>
      <c r="V251" s="160"/>
      <c r="W251" s="160"/>
      <c r="X251" s="160"/>
      <c r="Y251" s="160"/>
      <c r="Z251" s="160"/>
      <c r="AA251" s="160"/>
      <c r="AB251" s="160"/>
      <c r="AC251" s="160"/>
      <c r="AD251" s="160"/>
      <c r="AE251" s="160"/>
      <c r="AF251" s="160"/>
      <c r="AG251" s="160"/>
    </row>
    <row r="252" spans="1:33" x14ac:dyDescent="0.2">
      <c r="A252" s="253"/>
      <c r="B252" s="253"/>
      <c r="C252" s="253"/>
      <c r="D252" s="253"/>
      <c r="E252" s="253"/>
      <c r="F252" s="253"/>
      <c r="G252" s="253"/>
      <c r="H252" s="253"/>
      <c r="I252" s="253"/>
      <c r="J252" s="253"/>
      <c r="K252" s="215"/>
      <c r="L252" s="215"/>
      <c r="M252" s="215"/>
      <c r="N252" s="389"/>
      <c r="O252" s="390"/>
      <c r="P252" s="390"/>
      <c r="Q252" s="390"/>
      <c r="R252" s="390"/>
      <c r="S252" s="391"/>
      <c r="T252" s="215"/>
      <c r="U252" s="160"/>
      <c r="V252" s="160"/>
      <c r="W252" s="160"/>
      <c r="X252" s="160"/>
      <c r="Y252" s="160"/>
      <c r="Z252" s="160"/>
      <c r="AA252" s="160"/>
      <c r="AB252" s="160"/>
      <c r="AC252" s="160"/>
      <c r="AD252" s="160"/>
      <c r="AE252" s="160"/>
      <c r="AF252" s="160"/>
      <c r="AG252" s="160"/>
    </row>
    <row r="253" spans="1:33" ht="15" customHeight="1" x14ac:dyDescent="0.25">
      <c r="A253" s="542" t="s">
        <v>906</v>
      </c>
      <c r="B253" s="543"/>
      <c r="C253" s="543"/>
      <c r="D253" s="543"/>
      <c r="E253" s="543"/>
      <c r="F253" s="543"/>
      <c r="G253" s="543"/>
      <c r="H253" s="543"/>
      <c r="I253" s="543"/>
      <c r="J253" s="544"/>
      <c r="K253" s="189"/>
      <c r="L253" s="189"/>
      <c r="M253" s="189"/>
      <c r="N253" s="389"/>
      <c r="O253" s="390"/>
      <c r="P253" s="390"/>
      <c r="Q253" s="390"/>
      <c r="R253" s="390"/>
      <c r="S253" s="391"/>
      <c r="T253" s="189"/>
      <c r="U253" s="160"/>
      <c r="V253" s="160"/>
      <c r="W253" s="160"/>
      <c r="X253" s="160"/>
      <c r="Y253" s="160"/>
      <c r="Z253" s="160"/>
      <c r="AA253" s="160"/>
      <c r="AB253" s="160"/>
      <c r="AC253" s="160"/>
      <c r="AD253" s="160"/>
      <c r="AE253" s="160"/>
      <c r="AF253" s="160"/>
      <c r="AG253" s="160"/>
    </row>
    <row r="254" spans="1:33" ht="15" customHeight="1" x14ac:dyDescent="0.2">
      <c r="A254" s="422" t="s">
        <v>920</v>
      </c>
      <c r="B254" s="422"/>
      <c r="C254" s="422"/>
      <c r="D254" s="422"/>
      <c r="E254" s="422"/>
      <c r="F254" s="422"/>
      <c r="G254" s="422"/>
      <c r="H254" s="422"/>
      <c r="I254" s="422"/>
      <c r="J254" s="422"/>
      <c r="K254" s="189"/>
      <c r="L254" s="189"/>
      <c r="M254" s="189"/>
      <c r="N254" s="389"/>
      <c r="O254" s="390"/>
      <c r="P254" s="390"/>
      <c r="Q254" s="390"/>
      <c r="R254" s="390"/>
      <c r="S254" s="391"/>
      <c r="T254" s="189"/>
      <c r="U254" s="160"/>
      <c r="V254" s="160"/>
      <c r="W254" s="160"/>
      <c r="X254" s="160"/>
      <c r="Y254" s="160"/>
      <c r="Z254" s="160"/>
      <c r="AA254" s="160"/>
      <c r="AB254" s="160"/>
      <c r="AC254" s="160"/>
      <c r="AD254" s="160"/>
      <c r="AE254" s="160"/>
      <c r="AF254" s="160"/>
      <c r="AG254" s="160"/>
    </row>
    <row r="255" spans="1:33" x14ac:dyDescent="0.2">
      <c r="A255" s="423"/>
      <c r="B255" s="423"/>
      <c r="C255" s="423"/>
      <c r="D255" s="423"/>
      <c r="E255" s="423"/>
      <c r="F255" s="423"/>
      <c r="G255" s="423"/>
      <c r="H255" s="423"/>
      <c r="I255" s="423"/>
      <c r="J255" s="423"/>
      <c r="K255" s="189"/>
      <c r="L255" s="189"/>
      <c r="M255" s="189"/>
      <c r="N255" s="389"/>
      <c r="O255" s="390"/>
      <c r="P255" s="390"/>
      <c r="Q255" s="390"/>
      <c r="R255" s="390"/>
      <c r="S255" s="391"/>
      <c r="T255" s="189"/>
      <c r="U255" s="160"/>
      <c r="V255" s="160"/>
      <c r="W255" s="160"/>
      <c r="X255" s="160"/>
      <c r="Y255" s="160"/>
      <c r="Z255" s="160"/>
      <c r="AA255" s="160"/>
      <c r="AB255" s="160"/>
      <c r="AC255" s="160"/>
      <c r="AD255" s="160"/>
      <c r="AE255" s="160"/>
      <c r="AF255" s="160"/>
      <c r="AG255" s="160"/>
    </row>
    <row r="256" spans="1:33" ht="15" customHeight="1" thickBot="1" x14ac:dyDescent="0.25">
      <c r="A256" s="275"/>
      <c r="B256" s="275"/>
      <c r="C256" s="275"/>
      <c r="D256" s="275"/>
      <c r="E256" s="275"/>
      <c r="F256" s="275"/>
      <c r="G256" s="275"/>
      <c r="H256" s="275"/>
      <c r="I256" s="275"/>
      <c r="J256" s="275"/>
      <c r="K256" s="189"/>
      <c r="L256" s="189"/>
      <c r="M256" s="189"/>
      <c r="N256" s="389"/>
      <c r="O256" s="390"/>
      <c r="P256" s="390"/>
      <c r="Q256" s="390"/>
      <c r="R256" s="390"/>
      <c r="S256" s="391"/>
      <c r="T256" s="189"/>
      <c r="U256" s="160"/>
      <c r="V256" s="160"/>
      <c r="W256" s="160"/>
      <c r="X256" s="160"/>
      <c r="Y256" s="160"/>
      <c r="Z256" s="160"/>
      <c r="AA256" s="160"/>
      <c r="AB256" s="160"/>
      <c r="AC256" s="160"/>
      <c r="AD256" s="160"/>
      <c r="AE256" s="160"/>
      <c r="AF256" s="160"/>
      <c r="AG256" s="160"/>
    </row>
    <row r="257" spans="1:33" ht="17.25" customHeight="1" x14ac:dyDescent="0.2">
      <c r="A257" s="395" t="s">
        <v>921</v>
      </c>
      <c r="B257" s="395"/>
      <c r="C257" s="396"/>
      <c r="D257" s="397"/>
      <c r="E257" s="398"/>
      <c r="F257" s="398"/>
      <c r="G257" s="398"/>
      <c r="H257" s="398"/>
      <c r="I257" s="398"/>
      <c r="J257" s="399"/>
      <c r="K257" s="189"/>
      <c r="L257" s="189"/>
      <c r="M257" s="189"/>
      <c r="N257" s="389"/>
      <c r="O257" s="390"/>
      <c r="P257" s="390"/>
      <c r="Q257" s="390"/>
      <c r="R257" s="390"/>
      <c r="S257" s="391"/>
      <c r="T257" s="189"/>
      <c r="U257" s="160"/>
      <c r="V257" s="160"/>
      <c r="W257" s="160"/>
      <c r="X257" s="160"/>
      <c r="Y257" s="160"/>
      <c r="Z257" s="160"/>
      <c r="AA257" s="160"/>
      <c r="AB257" s="160"/>
      <c r="AC257" s="160"/>
      <c r="AD257" s="160"/>
      <c r="AE257" s="160"/>
      <c r="AF257" s="160"/>
      <c r="AG257" s="160"/>
    </row>
    <row r="258" spans="1:33" ht="14.25" customHeight="1" x14ac:dyDescent="0.2">
      <c r="A258" s="395"/>
      <c r="B258" s="395"/>
      <c r="C258" s="396"/>
      <c r="D258" s="400"/>
      <c r="E258" s="401"/>
      <c r="F258" s="401"/>
      <c r="G258" s="401"/>
      <c r="H258" s="401"/>
      <c r="I258" s="401"/>
      <c r="J258" s="402"/>
      <c r="K258" s="189"/>
      <c r="L258" s="189"/>
      <c r="M258" s="189"/>
      <c r="N258" s="389"/>
      <c r="O258" s="390"/>
      <c r="P258" s="390"/>
      <c r="Q258" s="390"/>
      <c r="R258" s="390"/>
      <c r="S258" s="391"/>
      <c r="T258" s="189"/>
      <c r="U258" s="160"/>
      <c r="V258" s="160"/>
      <c r="W258" s="160"/>
      <c r="X258" s="160"/>
      <c r="Y258" s="160"/>
      <c r="Z258" s="160"/>
      <c r="AA258" s="160"/>
      <c r="AB258" s="160"/>
      <c r="AC258" s="160"/>
      <c r="AD258" s="160"/>
      <c r="AE258" s="160"/>
      <c r="AF258" s="160"/>
      <c r="AG258" s="160"/>
    </row>
    <row r="259" spans="1:33" ht="14.25" customHeight="1" thickBot="1" x14ac:dyDescent="0.25">
      <c r="A259" s="395"/>
      <c r="B259" s="395"/>
      <c r="C259" s="396"/>
      <c r="D259" s="403"/>
      <c r="E259" s="404"/>
      <c r="F259" s="404"/>
      <c r="G259" s="404"/>
      <c r="H259" s="404"/>
      <c r="I259" s="404"/>
      <c r="J259" s="405"/>
      <c r="K259" s="189"/>
      <c r="L259" s="189"/>
      <c r="M259" s="189"/>
      <c r="N259" s="392"/>
      <c r="O259" s="393"/>
      <c r="P259" s="393"/>
      <c r="Q259" s="393"/>
      <c r="R259" s="393"/>
      <c r="S259" s="394"/>
      <c r="T259" s="189"/>
      <c r="U259" s="160"/>
      <c r="V259" s="160"/>
      <c r="W259" s="160"/>
      <c r="X259" s="160"/>
      <c r="Y259" s="160"/>
      <c r="Z259" s="160"/>
      <c r="AA259" s="160"/>
      <c r="AB259" s="160"/>
      <c r="AC259" s="160"/>
      <c r="AD259" s="160"/>
      <c r="AE259" s="160"/>
      <c r="AF259" s="160"/>
      <c r="AG259" s="160"/>
    </row>
    <row r="260" spans="1:33" ht="17.25" customHeight="1" x14ac:dyDescent="0.2">
      <c r="A260" s="236"/>
      <c r="B260" s="236"/>
      <c r="C260" s="236"/>
      <c r="D260" s="236"/>
      <c r="E260" s="236"/>
      <c r="F260" s="236"/>
      <c r="G260" s="236"/>
      <c r="H260" s="236"/>
      <c r="I260" s="236"/>
      <c r="J260" s="236"/>
      <c r="K260" s="189"/>
      <c r="L260" s="189"/>
      <c r="M260" s="189"/>
      <c r="N260" s="189"/>
      <c r="O260" s="189"/>
      <c r="P260" s="189"/>
      <c r="Q260" s="189"/>
      <c r="R260" s="189"/>
      <c r="S260" s="189"/>
      <c r="T260" s="189"/>
      <c r="U260" s="160"/>
      <c r="V260" s="160"/>
      <c r="W260" s="160"/>
      <c r="X260" s="160"/>
      <c r="Y260" s="160"/>
      <c r="Z260" s="160"/>
      <c r="AA260" s="160"/>
      <c r="AB260" s="160"/>
      <c r="AC260" s="160"/>
      <c r="AD260" s="160"/>
      <c r="AE260" s="160"/>
      <c r="AF260" s="160"/>
      <c r="AG260" s="160"/>
    </row>
    <row r="261" spans="1:33" ht="14.25" customHeight="1" x14ac:dyDescent="0.25">
      <c r="A261" s="67" t="s">
        <v>403</v>
      </c>
      <c r="B261" s="67"/>
      <c r="C261" s="67"/>
      <c r="D261" s="67"/>
      <c r="E261" s="67"/>
      <c r="F261" s="67"/>
      <c r="G261" s="67"/>
      <c r="H261" s="67"/>
      <c r="I261" s="67"/>
      <c r="J261" s="67"/>
      <c r="K261" s="189"/>
      <c r="L261" s="189"/>
      <c r="M261" s="189"/>
      <c r="N261" s="189"/>
      <c r="O261" s="189"/>
      <c r="P261" s="189"/>
      <c r="Q261" s="189"/>
      <c r="R261" s="189"/>
      <c r="S261" s="189"/>
      <c r="T261" s="189"/>
      <c r="U261" s="160"/>
      <c r="V261" s="160"/>
      <c r="W261" s="160"/>
      <c r="X261" s="160"/>
      <c r="Y261" s="160"/>
      <c r="Z261" s="160"/>
      <c r="AA261" s="160"/>
      <c r="AB261" s="160"/>
      <c r="AC261" s="160"/>
      <c r="AD261" s="160"/>
      <c r="AE261" s="160"/>
      <c r="AF261" s="160"/>
      <c r="AG261" s="160"/>
    </row>
    <row r="262" spans="1:33" ht="14.25" customHeight="1" x14ac:dyDescent="0.25">
      <c r="A262" s="88"/>
      <c r="B262" s="88"/>
      <c r="C262" s="88"/>
      <c r="D262" s="88"/>
      <c r="E262" s="88"/>
      <c r="F262" s="88"/>
      <c r="G262" s="88"/>
      <c r="H262" s="88"/>
      <c r="I262" s="88"/>
      <c r="J262" s="88"/>
      <c r="K262" s="215"/>
      <c r="L262" s="215"/>
      <c r="M262" s="215"/>
      <c r="N262" s="215"/>
      <c r="O262" s="215"/>
      <c r="P262" s="215"/>
      <c r="Q262" s="215"/>
      <c r="R262" s="215"/>
      <c r="S262" s="215"/>
      <c r="T262" s="215"/>
      <c r="U262" s="160"/>
      <c r="V262" s="160"/>
      <c r="W262" s="160"/>
      <c r="X262" s="160"/>
      <c r="Y262" s="160"/>
      <c r="Z262" s="160"/>
      <c r="AA262" s="160"/>
      <c r="AB262" s="160"/>
      <c r="AC262" s="160"/>
      <c r="AD262" s="160"/>
      <c r="AE262" s="160"/>
      <c r="AF262" s="160"/>
      <c r="AG262" s="160"/>
    </row>
    <row r="263" spans="1:33" x14ac:dyDescent="0.2">
      <c r="A263" s="464" t="s">
        <v>888</v>
      </c>
      <c r="B263" s="464"/>
      <c r="C263" s="464"/>
      <c r="D263" s="464"/>
      <c r="E263" s="464"/>
      <c r="F263" s="464"/>
      <c r="G263" s="464"/>
      <c r="H263" s="464"/>
      <c r="I263" s="464"/>
      <c r="J263" s="464"/>
      <c r="K263" s="189"/>
      <c r="L263" s="189"/>
      <c r="M263" s="189"/>
      <c r="N263" s="189"/>
      <c r="O263" s="189"/>
      <c r="P263" s="189"/>
      <c r="Q263" s="189"/>
      <c r="R263" s="189"/>
      <c r="S263" s="189"/>
      <c r="T263" s="189"/>
      <c r="U263" s="160"/>
      <c r="V263" s="160"/>
      <c r="W263" s="160"/>
      <c r="X263" s="160"/>
      <c r="Y263" s="160"/>
      <c r="Z263" s="160"/>
      <c r="AA263" s="160"/>
      <c r="AB263" s="160"/>
      <c r="AC263" s="160"/>
      <c r="AD263" s="160"/>
      <c r="AE263" s="160"/>
      <c r="AF263" s="160"/>
      <c r="AG263" s="160"/>
    </row>
    <row r="264" spans="1:33" ht="14.25" customHeight="1" x14ac:dyDescent="0.2">
      <c r="A264" s="464"/>
      <c r="B264" s="464"/>
      <c r="C264" s="464"/>
      <c r="D264" s="464"/>
      <c r="E264" s="464"/>
      <c r="F264" s="464"/>
      <c r="G264" s="464"/>
      <c r="H264" s="464"/>
      <c r="I264" s="464"/>
      <c r="J264" s="464"/>
      <c r="K264" s="189"/>
      <c r="L264" s="189"/>
      <c r="M264" s="189"/>
      <c r="N264" s="189"/>
      <c r="O264" s="189"/>
      <c r="P264" s="189"/>
      <c r="Q264" s="189"/>
      <c r="R264" s="189"/>
      <c r="S264" s="189"/>
      <c r="T264" s="189"/>
      <c r="U264" s="160"/>
      <c r="V264" s="160"/>
      <c r="W264" s="160"/>
      <c r="X264" s="160"/>
      <c r="Y264" s="160"/>
      <c r="Z264" s="160"/>
      <c r="AA264" s="160"/>
      <c r="AB264" s="160"/>
      <c r="AC264" s="160"/>
      <c r="AD264" s="160"/>
      <c r="AE264" s="160"/>
      <c r="AF264" s="160"/>
      <c r="AG264" s="160"/>
    </row>
    <row r="265" spans="1:33" ht="14.25" customHeight="1" x14ac:dyDescent="0.2">
      <c r="A265" s="464"/>
      <c r="B265" s="464"/>
      <c r="C265" s="464"/>
      <c r="D265" s="464"/>
      <c r="E265" s="464"/>
      <c r="F265" s="464"/>
      <c r="G265" s="464"/>
      <c r="H265" s="464"/>
      <c r="I265" s="464"/>
      <c r="J265" s="464"/>
      <c r="K265" s="189"/>
      <c r="L265" s="189"/>
      <c r="M265" s="189"/>
      <c r="N265" s="189"/>
      <c r="O265" s="189"/>
      <c r="P265" s="189"/>
      <c r="Q265" s="189"/>
      <c r="R265" s="189"/>
      <c r="S265" s="189"/>
      <c r="T265" s="189"/>
      <c r="U265" s="160"/>
      <c r="V265" s="160"/>
      <c r="W265" s="160"/>
      <c r="X265" s="160"/>
      <c r="Y265" s="160"/>
      <c r="Z265" s="160"/>
      <c r="AA265" s="160"/>
      <c r="AB265" s="160"/>
      <c r="AC265" s="160"/>
      <c r="AD265" s="160"/>
      <c r="AE265" s="160"/>
      <c r="AF265" s="160"/>
      <c r="AG265" s="160"/>
    </row>
    <row r="266" spans="1:33" ht="14.25" customHeight="1" x14ac:dyDescent="0.2">
      <c r="A266" s="262"/>
      <c r="B266" s="262"/>
      <c r="C266" s="262"/>
      <c r="D266" s="262"/>
      <c r="E266" s="262"/>
      <c r="F266" s="262"/>
      <c r="G266" s="262"/>
      <c r="H266" s="262"/>
      <c r="I266" s="262"/>
      <c r="J266" s="262"/>
      <c r="K266" s="215"/>
      <c r="L266" s="215"/>
      <c r="M266" s="215"/>
      <c r="N266" s="215"/>
      <c r="O266" s="215"/>
      <c r="P266" s="215"/>
      <c r="Q266" s="215"/>
      <c r="R266" s="215"/>
      <c r="S266" s="215"/>
      <c r="T266" s="215"/>
      <c r="U266" s="160"/>
      <c r="V266" s="160"/>
      <c r="W266" s="160"/>
      <c r="X266" s="160"/>
      <c r="Y266" s="160"/>
      <c r="Z266" s="160"/>
      <c r="AA266" s="160"/>
      <c r="AB266" s="160"/>
      <c r="AC266" s="160"/>
      <c r="AD266" s="160"/>
      <c r="AE266" s="160"/>
      <c r="AF266" s="160"/>
      <c r="AG266" s="160"/>
    </row>
    <row r="267" spans="1:33" x14ac:dyDescent="0.2">
      <c r="A267" s="106" t="s">
        <v>867</v>
      </c>
      <c r="B267" s="11"/>
      <c r="C267" s="107"/>
      <c r="D267" s="107"/>
      <c r="E267" s="107"/>
      <c r="F267" s="107"/>
      <c r="G267" s="107"/>
      <c r="H267" s="107"/>
      <c r="I267" s="107"/>
      <c r="J267" s="107"/>
      <c r="K267" s="189"/>
      <c r="L267" s="189"/>
      <c r="M267" s="189"/>
      <c r="N267" s="189"/>
      <c r="O267" s="189"/>
      <c r="P267" s="189"/>
      <c r="Q267" s="189"/>
      <c r="R267" s="189"/>
      <c r="S267" s="189"/>
      <c r="T267" s="189"/>
      <c r="U267" s="160"/>
      <c r="V267" s="160"/>
      <c r="W267" s="160"/>
      <c r="X267" s="160"/>
      <c r="Y267" s="160"/>
      <c r="Z267" s="160"/>
      <c r="AA267" s="160"/>
      <c r="AB267" s="160"/>
      <c r="AC267" s="160"/>
      <c r="AD267" s="160"/>
      <c r="AE267" s="160"/>
      <c r="AF267" s="160"/>
      <c r="AG267" s="160"/>
    </row>
    <row r="268" spans="1:33" ht="15" x14ac:dyDescent="0.2">
      <c r="A268" s="11"/>
      <c r="B268" s="442" t="s">
        <v>923</v>
      </c>
      <c r="C268" s="442"/>
      <c r="D268" s="442"/>
      <c r="E268" s="442"/>
      <c r="F268" s="442"/>
      <c r="G268" s="442"/>
      <c r="H268" s="442"/>
      <c r="I268" s="264"/>
      <c r="J268" s="265"/>
      <c r="K268" s="189"/>
      <c r="L268" s="189"/>
      <c r="M268" s="189"/>
      <c r="N268" s="189"/>
      <c r="O268" s="189"/>
      <c r="P268" s="189"/>
      <c r="Q268" s="189"/>
      <c r="R268" s="189"/>
      <c r="S268" s="189"/>
      <c r="T268" s="189"/>
      <c r="U268" s="160"/>
      <c r="V268" s="160"/>
      <c r="W268" s="160"/>
      <c r="X268" s="160"/>
      <c r="Y268" s="160"/>
      <c r="Z268" s="160"/>
      <c r="AA268" s="160"/>
      <c r="AB268" s="160"/>
      <c r="AC268" s="160"/>
      <c r="AD268" s="160"/>
      <c r="AE268" s="160"/>
      <c r="AF268" s="160"/>
      <c r="AG268" s="160"/>
    </row>
    <row r="269" spans="1:33" ht="15" x14ac:dyDescent="0.2">
      <c r="A269" s="11"/>
      <c r="B269" s="263"/>
      <c r="C269" s="263"/>
      <c r="D269" s="263"/>
      <c r="E269" s="263"/>
      <c r="F269" s="263"/>
      <c r="G269" s="263"/>
      <c r="H269" s="263"/>
      <c r="I269" s="264"/>
      <c r="J269" s="265"/>
      <c r="K269" s="215"/>
      <c r="L269" s="215"/>
      <c r="M269" s="215"/>
      <c r="N269" s="215"/>
      <c r="O269" s="215"/>
      <c r="P269" s="215"/>
      <c r="Q269" s="215"/>
      <c r="R269" s="215"/>
      <c r="S269" s="215"/>
      <c r="T269" s="215"/>
      <c r="U269" s="160"/>
      <c r="V269" s="160"/>
      <c r="W269" s="160"/>
      <c r="X269" s="160"/>
      <c r="Y269" s="160"/>
      <c r="Z269" s="160"/>
      <c r="AA269" s="160"/>
      <c r="AB269" s="160"/>
      <c r="AC269" s="160"/>
      <c r="AD269" s="160"/>
      <c r="AE269" s="160"/>
      <c r="AF269" s="160"/>
      <c r="AG269" s="160"/>
    </row>
    <row r="270" spans="1:33" x14ac:dyDescent="0.2">
      <c r="A270" s="441" t="s">
        <v>889</v>
      </c>
      <c r="B270" s="441"/>
      <c r="C270" s="441"/>
      <c r="D270" s="441"/>
      <c r="E270" s="441"/>
      <c r="F270" s="441"/>
      <c r="G270" s="441"/>
      <c r="H270" s="441"/>
      <c r="I270" s="441"/>
      <c r="J270" s="441"/>
      <c r="K270" s="189"/>
      <c r="L270" s="189"/>
      <c r="M270" s="189"/>
      <c r="N270" s="189"/>
      <c r="O270" s="189"/>
      <c r="P270" s="189"/>
      <c r="Q270" s="189"/>
      <c r="R270" s="189"/>
      <c r="S270" s="189"/>
      <c r="T270" s="189"/>
      <c r="U270" s="160"/>
      <c r="V270" s="160"/>
      <c r="W270" s="160"/>
      <c r="X270" s="160"/>
      <c r="Y270" s="160"/>
      <c r="Z270" s="160"/>
      <c r="AA270" s="160"/>
      <c r="AB270" s="160"/>
      <c r="AC270" s="160"/>
      <c r="AD270" s="160"/>
      <c r="AE270" s="160"/>
      <c r="AF270" s="160"/>
      <c r="AG270" s="160"/>
    </row>
    <row r="271" spans="1:33" x14ac:dyDescent="0.2">
      <c r="A271" s="441"/>
      <c r="B271" s="441"/>
      <c r="C271" s="441"/>
      <c r="D271" s="441"/>
      <c r="E271" s="441"/>
      <c r="F271" s="441"/>
      <c r="G271" s="441"/>
      <c r="H271" s="441"/>
      <c r="I271" s="441"/>
      <c r="J271" s="441"/>
      <c r="K271" s="189"/>
      <c r="L271" s="189"/>
      <c r="M271" s="189"/>
      <c r="N271" s="189"/>
      <c r="O271" s="189"/>
      <c r="P271" s="189"/>
      <c r="Q271" s="189"/>
      <c r="R271" s="189"/>
      <c r="S271" s="189"/>
      <c r="T271" s="189"/>
      <c r="U271" s="160"/>
      <c r="V271" s="160"/>
      <c r="W271" s="160"/>
      <c r="X271" s="160"/>
      <c r="Y271" s="160"/>
      <c r="Z271" s="160"/>
      <c r="AA271" s="160"/>
      <c r="AB271" s="160"/>
      <c r="AC271" s="160"/>
      <c r="AD271" s="160"/>
      <c r="AE271" s="160"/>
      <c r="AF271" s="160"/>
      <c r="AG271" s="160"/>
    </row>
    <row r="272" spans="1:33" ht="14.25" customHeight="1" x14ac:dyDescent="0.2">
      <c r="A272" s="441"/>
      <c r="B272" s="441"/>
      <c r="C272" s="441"/>
      <c r="D272" s="441"/>
      <c r="E272" s="441"/>
      <c r="F272" s="441"/>
      <c r="G272" s="441"/>
      <c r="H272" s="441"/>
      <c r="I272" s="441"/>
      <c r="J272" s="441"/>
      <c r="K272" s="189"/>
      <c r="L272" s="189"/>
      <c r="M272" s="189"/>
      <c r="N272" s="189"/>
      <c r="O272" s="189"/>
      <c r="P272" s="189"/>
      <c r="Q272" s="189"/>
      <c r="R272" s="189"/>
      <c r="S272" s="189"/>
      <c r="T272" s="189"/>
      <c r="U272" s="160"/>
      <c r="V272" s="160"/>
      <c r="W272" s="160"/>
      <c r="X272" s="160"/>
      <c r="Y272" s="160"/>
      <c r="Z272" s="160"/>
      <c r="AA272" s="160"/>
      <c r="AB272" s="160"/>
      <c r="AC272" s="160"/>
      <c r="AD272" s="160"/>
      <c r="AE272" s="160"/>
      <c r="AF272" s="160"/>
      <c r="AG272" s="160"/>
    </row>
    <row r="273" spans="1:33" x14ac:dyDescent="0.2">
      <c r="A273" s="106" t="s">
        <v>868</v>
      </c>
      <c r="B273" s="108"/>
      <c r="C273" s="109"/>
      <c r="D273" s="109"/>
      <c r="E273" s="109"/>
      <c r="F273" s="109"/>
      <c r="G273" s="109"/>
      <c r="H273" s="109"/>
      <c r="I273" s="109"/>
      <c r="J273" s="109"/>
      <c r="K273" s="189"/>
      <c r="L273" s="189"/>
      <c r="M273" s="189"/>
      <c r="N273" s="189"/>
      <c r="O273" s="189"/>
      <c r="P273" s="189"/>
      <c r="Q273" s="189"/>
      <c r="R273" s="189"/>
      <c r="S273" s="189"/>
      <c r="T273" s="189"/>
      <c r="U273" s="160"/>
      <c r="V273" s="160"/>
      <c r="W273" s="160"/>
      <c r="X273" s="160"/>
      <c r="Y273" s="160"/>
      <c r="Z273" s="160"/>
      <c r="AA273" s="160"/>
      <c r="AB273" s="160"/>
      <c r="AC273" s="160"/>
      <c r="AD273" s="160"/>
      <c r="AE273" s="160"/>
      <c r="AF273" s="160"/>
      <c r="AG273" s="160"/>
    </row>
    <row r="274" spans="1:33" ht="15" x14ac:dyDescent="0.2">
      <c r="A274" s="11"/>
      <c r="B274" s="440" t="s">
        <v>869</v>
      </c>
      <c r="C274" s="440"/>
      <c r="D274" s="440"/>
      <c r="E274" s="440"/>
      <c r="F274" s="440"/>
      <c r="G274" s="440"/>
      <c r="H274" s="440"/>
      <c r="I274" s="11"/>
      <c r="J274" s="11"/>
      <c r="K274" s="215"/>
      <c r="L274" s="215"/>
      <c r="M274" s="215"/>
      <c r="N274" s="215"/>
      <c r="O274" s="215"/>
      <c r="P274" s="215"/>
      <c r="Q274" s="215"/>
      <c r="R274" s="215"/>
      <c r="S274" s="215"/>
      <c r="T274" s="215"/>
      <c r="U274" s="160"/>
      <c r="V274" s="160"/>
      <c r="W274" s="160"/>
      <c r="X274" s="160"/>
      <c r="Y274" s="160"/>
      <c r="Z274" s="160"/>
      <c r="AA274" s="160"/>
      <c r="AB274" s="160"/>
      <c r="AC274" s="160"/>
      <c r="AD274" s="160"/>
      <c r="AE274" s="160"/>
      <c r="AF274" s="160"/>
      <c r="AG274" s="160"/>
    </row>
    <row r="275" spans="1:33" x14ac:dyDescent="0.2">
      <c r="A275" s="11"/>
      <c r="B275" s="11"/>
      <c r="C275" s="11"/>
      <c r="D275" s="11"/>
      <c r="E275" s="11"/>
      <c r="F275" s="11"/>
      <c r="G275" s="11"/>
      <c r="H275" s="11"/>
      <c r="I275" s="11"/>
      <c r="J275" s="11"/>
      <c r="K275" s="215"/>
      <c r="L275" s="215"/>
      <c r="M275" s="215"/>
      <c r="N275" s="215"/>
      <c r="O275" s="215"/>
      <c r="P275" s="215"/>
      <c r="Q275" s="215"/>
      <c r="R275" s="215"/>
      <c r="S275" s="215"/>
      <c r="T275" s="215"/>
      <c r="U275" s="160"/>
      <c r="V275" s="160"/>
      <c r="W275" s="160"/>
      <c r="X275" s="160"/>
      <c r="Y275" s="160"/>
      <c r="Z275" s="160"/>
      <c r="AA275" s="160"/>
      <c r="AB275" s="160"/>
      <c r="AC275" s="160"/>
      <c r="AD275" s="160"/>
      <c r="AE275" s="160"/>
      <c r="AF275" s="160"/>
      <c r="AG275" s="160"/>
    </row>
    <row r="276" spans="1:33" ht="15" customHeight="1" x14ac:dyDescent="0.2">
      <c r="A276" s="491" t="s">
        <v>891</v>
      </c>
      <c r="B276" s="492"/>
      <c r="C276" s="492"/>
      <c r="D276" s="492"/>
      <c r="E276" s="492"/>
      <c r="F276" s="492"/>
      <c r="G276" s="492"/>
      <c r="H276" s="492"/>
      <c r="I276" s="493"/>
      <c r="J276" s="110"/>
      <c r="K276" s="189"/>
      <c r="L276" s="189"/>
      <c r="M276" s="189"/>
      <c r="N276" s="189"/>
      <c r="O276" s="189"/>
      <c r="P276" s="189"/>
      <c r="Q276" s="189"/>
      <c r="R276" s="189"/>
      <c r="S276" s="189"/>
      <c r="T276" s="189"/>
      <c r="U276" s="160"/>
      <c r="V276" s="160"/>
      <c r="W276" s="160"/>
      <c r="X276" s="160"/>
      <c r="Y276" s="160"/>
      <c r="Z276" s="160"/>
      <c r="AA276" s="160"/>
      <c r="AB276" s="160"/>
      <c r="AC276" s="160"/>
      <c r="AD276" s="160"/>
      <c r="AE276" s="160"/>
      <c r="AF276" s="160"/>
      <c r="AG276" s="160"/>
    </row>
    <row r="277" spans="1:33" ht="18.75" x14ac:dyDescent="0.2">
      <c r="A277" s="491"/>
      <c r="B277" s="492"/>
      <c r="C277" s="492"/>
      <c r="D277" s="492"/>
      <c r="E277" s="492"/>
      <c r="F277" s="492"/>
      <c r="G277" s="492"/>
      <c r="H277" s="492"/>
      <c r="I277" s="493"/>
      <c r="J277" s="111">
        <f>IF(CHECKING!$B$142=TRUE,10,0)</f>
        <v>0</v>
      </c>
      <c r="K277" s="189"/>
      <c r="L277" s="189"/>
      <c r="M277" s="189"/>
      <c r="N277" s="189"/>
      <c r="O277" s="189"/>
      <c r="P277" s="189"/>
      <c r="Q277" s="189"/>
      <c r="R277" s="189"/>
      <c r="S277" s="189"/>
      <c r="T277" s="189"/>
      <c r="U277" s="160"/>
      <c r="V277" s="160"/>
      <c r="W277" s="160"/>
      <c r="X277" s="160"/>
      <c r="Y277" s="160"/>
      <c r="Z277" s="160"/>
      <c r="AA277" s="160"/>
      <c r="AB277" s="160"/>
      <c r="AC277" s="160"/>
      <c r="AD277" s="160"/>
      <c r="AE277" s="160"/>
      <c r="AF277" s="160"/>
      <c r="AG277" s="160"/>
    </row>
    <row r="278" spans="1:33" ht="15" customHeight="1" x14ac:dyDescent="0.2">
      <c r="A278" s="494" t="s">
        <v>892</v>
      </c>
      <c r="B278" s="495"/>
      <c r="C278" s="495"/>
      <c r="D278" s="495"/>
      <c r="E278" s="495"/>
      <c r="F278" s="495"/>
      <c r="G278" s="495"/>
      <c r="H278" s="495"/>
      <c r="I278" s="496"/>
      <c r="J278" s="110"/>
      <c r="K278" s="189"/>
      <c r="L278" s="189"/>
      <c r="M278" s="189"/>
      <c r="N278" s="189"/>
      <c r="O278" s="189"/>
      <c r="P278" s="189"/>
      <c r="Q278" s="189"/>
      <c r="R278" s="189"/>
      <c r="S278" s="189"/>
      <c r="T278" s="189"/>
      <c r="U278" s="160"/>
      <c r="V278" s="160"/>
      <c r="W278" s="160"/>
      <c r="X278" s="160"/>
      <c r="Y278" s="160"/>
      <c r="Z278" s="160"/>
      <c r="AA278" s="160"/>
      <c r="AB278" s="160"/>
      <c r="AC278" s="160"/>
      <c r="AD278" s="160"/>
      <c r="AE278" s="160"/>
      <c r="AF278" s="160"/>
      <c r="AG278" s="160"/>
    </row>
    <row r="279" spans="1:33" ht="15" customHeight="1" x14ac:dyDescent="0.2">
      <c r="A279" s="494"/>
      <c r="B279" s="495"/>
      <c r="C279" s="495"/>
      <c r="D279" s="495"/>
      <c r="E279" s="495"/>
      <c r="F279" s="495"/>
      <c r="G279" s="495"/>
      <c r="H279" s="495"/>
      <c r="I279" s="496"/>
      <c r="J279" s="111">
        <f>IF(CHECKING!$B$143=TRUE,10,0)</f>
        <v>0</v>
      </c>
      <c r="K279" s="189"/>
      <c r="L279" s="189"/>
      <c r="M279" s="189"/>
      <c r="N279" s="189"/>
      <c r="O279" s="189"/>
      <c r="P279" s="189"/>
      <c r="Q279" s="189"/>
      <c r="R279" s="189"/>
      <c r="S279" s="189"/>
      <c r="T279" s="189"/>
      <c r="U279" s="160"/>
      <c r="V279" s="160"/>
      <c r="W279" s="160"/>
      <c r="X279" s="160"/>
      <c r="Y279" s="160"/>
      <c r="Z279" s="160"/>
      <c r="AA279" s="160"/>
      <c r="AB279" s="160"/>
      <c r="AC279" s="160"/>
      <c r="AD279" s="160"/>
      <c r="AE279" s="160"/>
      <c r="AF279" s="160"/>
      <c r="AG279" s="160"/>
    </row>
    <row r="280" spans="1:33" ht="14.25" customHeight="1" x14ac:dyDescent="0.2">
      <c r="A280" s="494" t="s">
        <v>893</v>
      </c>
      <c r="B280" s="495"/>
      <c r="C280" s="495"/>
      <c r="D280" s="495"/>
      <c r="E280" s="495"/>
      <c r="F280" s="495"/>
      <c r="G280" s="495"/>
      <c r="H280" s="495"/>
      <c r="I280" s="496"/>
      <c r="J280" s="110"/>
      <c r="K280" s="189"/>
      <c r="L280" s="189"/>
      <c r="M280" s="189"/>
      <c r="N280" s="189"/>
      <c r="O280" s="189"/>
      <c r="P280" s="189"/>
      <c r="Q280" s="189"/>
      <c r="R280" s="189"/>
      <c r="S280" s="189"/>
      <c r="T280" s="189"/>
      <c r="U280" s="160"/>
      <c r="V280" s="160"/>
      <c r="W280" s="160"/>
      <c r="X280" s="160"/>
      <c r="Y280" s="160"/>
      <c r="Z280" s="160"/>
      <c r="AA280" s="160"/>
      <c r="AB280" s="160"/>
      <c r="AC280" s="160"/>
      <c r="AD280" s="160"/>
      <c r="AE280" s="160"/>
      <c r="AF280" s="160"/>
      <c r="AG280" s="160"/>
    </row>
    <row r="281" spans="1:33" ht="30" customHeight="1" x14ac:dyDescent="0.2">
      <c r="A281" s="494"/>
      <c r="B281" s="495"/>
      <c r="C281" s="495"/>
      <c r="D281" s="495"/>
      <c r="E281" s="495"/>
      <c r="F281" s="495"/>
      <c r="G281" s="495"/>
      <c r="H281" s="495"/>
      <c r="I281" s="496"/>
      <c r="J281" s="111">
        <f>IF(CHECKING!$B$144=TRUE,10,0)</f>
        <v>0</v>
      </c>
      <c r="K281" s="189"/>
      <c r="L281" s="189"/>
      <c r="M281" s="189"/>
      <c r="N281" s="189"/>
      <c r="O281" s="189"/>
      <c r="P281" s="189"/>
      <c r="Q281" s="189"/>
      <c r="R281" s="189"/>
      <c r="S281" s="189"/>
      <c r="T281" s="189"/>
      <c r="U281" s="160"/>
      <c r="V281" s="160"/>
      <c r="W281" s="160"/>
      <c r="X281" s="160"/>
      <c r="Y281" s="160"/>
      <c r="Z281" s="160"/>
      <c r="AA281" s="160"/>
      <c r="AB281" s="160"/>
      <c r="AC281" s="160"/>
      <c r="AD281" s="160"/>
      <c r="AE281" s="160"/>
      <c r="AF281" s="160"/>
      <c r="AG281" s="160"/>
    </row>
    <row r="282" spans="1:33" ht="14.25" customHeight="1" x14ac:dyDescent="0.25">
      <c r="A282" s="67" t="s">
        <v>407</v>
      </c>
      <c r="B282" s="38"/>
      <c r="C282" s="38"/>
      <c r="D282" s="38"/>
      <c r="E282" s="38"/>
      <c r="F282" s="38"/>
      <c r="G282" s="38"/>
      <c r="H282" s="38"/>
      <c r="I282" s="38"/>
      <c r="J282" s="38"/>
      <c r="K282" s="189"/>
      <c r="L282" s="189"/>
      <c r="M282" s="189"/>
      <c r="N282" s="189"/>
      <c r="O282" s="189"/>
      <c r="P282" s="189"/>
      <c r="Q282" s="189"/>
      <c r="R282" s="189"/>
      <c r="S282" s="189"/>
      <c r="T282" s="189"/>
      <c r="U282" s="160"/>
      <c r="V282" s="160"/>
      <c r="W282" s="160"/>
      <c r="X282" s="160"/>
      <c r="Y282" s="160"/>
      <c r="Z282" s="160"/>
      <c r="AA282" s="160"/>
      <c r="AB282" s="160"/>
      <c r="AC282" s="160"/>
      <c r="AD282" s="160"/>
      <c r="AE282" s="160"/>
      <c r="AF282" s="160"/>
      <c r="AG282" s="160"/>
    </row>
    <row r="283" spans="1:33" x14ac:dyDescent="0.2">
      <c r="A283" s="11"/>
      <c r="B283" s="11"/>
      <c r="C283" s="11"/>
      <c r="D283" s="11"/>
      <c r="E283" s="11"/>
      <c r="F283" s="11"/>
      <c r="G283" s="11"/>
      <c r="H283" s="11"/>
      <c r="I283" s="11"/>
      <c r="J283" s="11"/>
      <c r="K283" s="189"/>
      <c r="L283" s="189"/>
      <c r="M283" s="189"/>
      <c r="N283" s="189"/>
      <c r="O283" s="189"/>
      <c r="P283" s="189"/>
      <c r="Q283" s="189"/>
      <c r="R283" s="189"/>
      <c r="S283" s="189"/>
      <c r="T283" s="189"/>
      <c r="U283" s="160"/>
      <c r="V283" s="160"/>
      <c r="W283" s="160"/>
      <c r="X283" s="160"/>
      <c r="Y283" s="160"/>
      <c r="Z283" s="160"/>
      <c r="AA283" s="160"/>
      <c r="AB283" s="160"/>
      <c r="AC283" s="160"/>
      <c r="AD283" s="160"/>
      <c r="AE283" s="160"/>
      <c r="AF283" s="160"/>
      <c r="AG283" s="160"/>
    </row>
    <row r="284" spans="1:33" ht="15" x14ac:dyDescent="0.2">
      <c r="A284" s="105" t="s">
        <v>408</v>
      </c>
      <c r="B284" s="11"/>
      <c r="C284" s="11"/>
      <c r="D284" s="11"/>
      <c r="E284" s="11"/>
      <c r="F284" s="11"/>
      <c r="G284" s="11"/>
      <c r="H284" s="11"/>
      <c r="I284" s="11"/>
      <c r="J284" s="11"/>
      <c r="K284" s="189"/>
      <c r="L284" s="189"/>
      <c r="M284" s="189"/>
      <c r="N284" s="386"/>
      <c r="O284" s="387"/>
      <c r="P284" s="387"/>
      <c r="Q284" s="387"/>
      <c r="R284" s="387"/>
      <c r="S284" s="388"/>
      <c r="T284" s="189"/>
      <c r="U284" s="160"/>
      <c r="V284" s="160"/>
      <c r="W284" s="160"/>
      <c r="X284" s="160"/>
      <c r="Y284" s="160"/>
      <c r="Z284" s="160"/>
      <c r="AA284" s="160"/>
      <c r="AB284" s="160"/>
      <c r="AC284" s="160"/>
      <c r="AD284" s="160"/>
      <c r="AE284" s="160"/>
      <c r="AF284" s="160"/>
      <c r="AG284" s="160"/>
    </row>
    <row r="285" spans="1:33" ht="14.25" customHeight="1" x14ac:dyDescent="0.2">
      <c r="A285" s="11"/>
      <c r="B285" s="11"/>
      <c r="C285" s="11"/>
      <c r="D285" s="11"/>
      <c r="E285" s="11"/>
      <c r="F285" s="11"/>
      <c r="G285" s="11"/>
      <c r="H285" s="11"/>
      <c r="I285" s="11"/>
      <c r="J285" s="11"/>
      <c r="K285" s="189"/>
      <c r="L285" s="189"/>
      <c r="M285" s="189"/>
      <c r="N285" s="389"/>
      <c r="O285" s="390"/>
      <c r="P285" s="390"/>
      <c r="Q285" s="390"/>
      <c r="R285" s="390"/>
      <c r="S285" s="391"/>
      <c r="T285" s="189"/>
      <c r="U285" s="160"/>
      <c r="V285" s="160"/>
      <c r="W285" s="160"/>
      <c r="X285" s="160"/>
      <c r="Y285" s="160"/>
      <c r="Z285" s="160"/>
      <c r="AA285" s="160"/>
      <c r="AB285" s="160"/>
      <c r="AC285" s="160"/>
      <c r="AD285" s="160"/>
      <c r="AE285" s="160"/>
      <c r="AF285" s="160"/>
      <c r="AG285" s="160"/>
    </row>
    <row r="286" spans="1:33" ht="14.25" customHeight="1" x14ac:dyDescent="0.2">
      <c r="A286" s="11"/>
      <c r="B286" s="380" t="s">
        <v>417</v>
      </c>
      <c r="C286" s="380"/>
      <c r="D286" s="380"/>
      <c r="E286" s="380"/>
      <c r="F286" s="380"/>
      <c r="G286" s="380"/>
      <c r="H286" s="380"/>
      <c r="I286" s="380"/>
      <c r="J286" s="112" t="str">
        <f>IF(CHECKING!$B$147=TRUE,10,"")</f>
        <v/>
      </c>
      <c r="K286" s="189"/>
      <c r="L286" s="189"/>
      <c r="M286" s="189"/>
      <c r="N286" s="389"/>
      <c r="O286" s="390"/>
      <c r="P286" s="390"/>
      <c r="Q286" s="390"/>
      <c r="R286" s="390"/>
      <c r="S286" s="391"/>
      <c r="T286" s="189"/>
      <c r="U286" s="160"/>
      <c r="V286" s="160"/>
      <c r="W286" s="160"/>
      <c r="X286" s="160"/>
      <c r="Y286" s="160"/>
      <c r="Z286" s="160"/>
      <c r="AA286" s="160"/>
      <c r="AB286" s="160"/>
      <c r="AC286" s="160"/>
      <c r="AD286" s="160"/>
      <c r="AE286" s="160"/>
      <c r="AF286" s="160"/>
      <c r="AG286" s="160"/>
    </row>
    <row r="287" spans="1:33" ht="15" customHeight="1" x14ac:dyDescent="0.2">
      <c r="A287" s="11"/>
      <c r="B287" s="425" t="s">
        <v>409</v>
      </c>
      <c r="C287" s="425"/>
      <c r="D287" s="425"/>
      <c r="E287" s="425"/>
      <c r="F287" s="425"/>
      <c r="G287" s="425"/>
      <c r="H287" s="425"/>
      <c r="I287" s="425"/>
      <c r="J287" s="11"/>
      <c r="K287" s="189"/>
      <c r="L287" s="189"/>
      <c r="M287" s="189"/>
      <c r="N287" s="389"/>
      <c r="O287" s="390"/>
      <c r="P287" s="390"/>
      <c r="Q287" s="390"/>
      <c r="R287" s="390"/>
      <c r="S287" s="391"/>
      <c r="T287" s="189"/>
      <c r="U287" s="160"/>
      <c r="V287" s="160"/>
      <c r="W287" s="160"/>
      <c r="X287" s="160"/>
      <c r="Y287" s="160"/>
      <c r="Z287" s="160"/>
      <c r="AA287" s="160"/>
      <c r="AB287" s="160"/>
      <c r="AC287" s="160"/>
      <c r="AD287" s="160"/>
      <c r="AE287" s="160"/>
      <c r="AF287" s="160"/>
      <c r="AG287" s="160"/>
    </row>
    <row r="288" spans="1:33" ht="14.25" customHeight="1" x14ac:dyDescent="0.2">
      <c r="A288" s="11"/>
      <c r="B288" s="11"/>
      <c r="C288" s="107"/>
      <c r="D288" s="107"/>
      <c r="E288" s="107"/>
      <c r="F288" s="107"/>
      <c r="G288" s="107"/>
      <c r="H288" s="107"/>
      <c r="I288" s="107"/>
      <c r="J288" s="11"/>
      <c r="K288" s="189"/>
      <c r="L288" s="189"/>
      <c r="M288" s="189"/>
      <c r="N288" s="389"/>
      <c r="O288" s="390"/>
      <c r="P288" s="390"/>
      <c r="Q288" s="390"/>
      <c r="R288" s="390"/>
      <c r="S288" s="391"/>
      <c r="T288" s="189"/>
      <c r="U288" s="160"/>
      <c r="V288" s="160"/>
      <c r="W288" s="160"/>
      <c r="X288" s="160"/>
      <c r="Y288" s="160"/>
      <c r="Z288" s="160"/>
      <c r="AA288" s="160"/>
      <c r="AB288" s="160"/>
      <c r="AC288" s="160"/>
      <c r="AD288" s="160"/>
      <c r="AE288" s="160"/>
      <c r="AF288" s="160"/>
      <c r="AG288" s="160"/>
    </row>
    <row r="289" spans="1:33" ht="14.25" customHeight="1" x14ac:dyDescent="0.2">
      <c r="A289" s="11"/>
      <c r="B289" s="380" t="s">
        <v>1018</v>
      </c>
      <c r="C289" s="380"/>
      <c r="D289" s="380"/>
      <c r="E289" s="380"/>
      <c r="F289" s="380"/>
      <c r="G289" s="380"/>
      <c r="H289" s="380"/>
      <c r="I289" s="380"/>
      <c r="J289" s="112" t="str">
        <f>IF(CHECKING!$B$148=TRUE,10,"")</f>
        <v/>
      </c>
      <c r="K289" s="189"/>
      <c r="L289" s="189"/>
      <c r="M289" s="189"/>
      <c r="N289" s="389"/>
      <c r="O289" s="390"/>
      <c r="P289" s="390"/>
      <c r="Q289" s="390"/>
      <c r="R289" s="390"/>
      <c r="S289" s="391"/>
      <c r="T289" s="189"/>
      <c r="U289" s="160"/>
      <c r="V289" s="160"/>
      <c r="W289" s="160"/>
      <c r="X289" s="160"/>
      <c r="Y289" s="160"/>
      <c r="Z289" s="160"/>
      <c r="AA289" s="160"/>
      <c r="AB289" s="160"/>
      <c r="AC289" s="160"/>
      <c r="AD289" s="160"/>
      <c r="AE289" s="160"/>
      <c r="AF289" s="160"/>
      <c r="AG289" s="160"/>
    </row>
    <row r="290" spans="1:33" ht="14.25" customHeight="1" x14ac:dyDescent="0.2">
      <c r="A290" s="11"/>
      <c r="B290" s="425" t="s">
        <v>410</v>
      </c>
      <c r="C290" s="425"/>
      <c r="D290" s="425"/>
      <c r="E290" s="425"/>
      <c r="F290" s="425"/>
      <c r="G290" s="425"/>
      <c r="H290" s="425"/>
      <c r="I290" s="425"/>
      <c r="J290" s="11"/>
      <c r="K290" s="189"/>
      <c r="L290" s="189"/>
      <c r="M290" s="189"/>
      <c r="N290" s="389"/>
      <c r="O290" s="390"/>
      <c r="P290" s="390"/>
      <c r="Q290" s="390"/>
      <c r="R290" s="390"/>
      <c r="S290" s="391"/>
      <c r="T290" s="189"/>
      <c r="U290" s="160"/>
      <c r="V290" s="160"/>
      <c r="W290" s="160"/>
      <c r="X290" s="160"/>
      <c r="Y290" s="160"/>
      <c r="Z290" s="160"/>
      <c r="AA290" s="160"/>
      <c r="AB290" s="160"/>
      <c r="AC290" s="160"/>
      <c r="AD290" s="160"/>
      <c r="AE290" s="160"/>
      <c r="AF290" s="160"/>
      <c r="AG290" s="160"/>
    </row>
    <row r="291" spans="1:33" ht="14.25" customHeight="1" x14ac:dyDescent="0.2">
      <c r="A291" s="11"/>
      <c r="B291" s="11"/>
      <c r="C291" s="107"/>
      <c r="D291" s="107"/>
      <c r="E291" s="107"/>
      <c r="F291" s="107"/>
      <c r="G291" s="107"/>
      <c r="H291" s="107"/>
      <c r="I291" s="107"/>
      <c r="J291" s="11"/>
      <c r="K291" s="189"/>
      <c r="L291" s="189"/>
      <c r="M291" s="189"/>
      <c r="N291" s="389"/>
      <c r="O291" s="390"/>
      <c r="P291" s="390"/>
      <c r="Q291" s="390"/>
      <c r="R291" s="390"/>
      <c r="S291" s="391"/>
      <c r="T291" s="189"/>
      <c r="U291" s="160"/>
      <c r="V291" s="160"/>
      <c r="W291" s="160"/>
      <c r="X291" s="160"/>
      <c r="Y291" s="160"/>
      <c r="Z291" s="160"/>
      <c r="AA291" s="160"/>
      <c r="AB291" s="160"/>
      <c r="AC291" s="160"/>
      <c r="AD291" s="160"/>
      <c r="AE291" s="160"/>
      <c r="AF291" s="160"/>
      <c r="AG291" s="160"/>
    </row>
    <row r="292" spans="1:33" ht="15" customHeight="1" x14ac:dyDescent="0.2">
      <c r="A292" s="11"/>
      <c r="B292" s="379" t="s">
        <v>859</v>
      </c>
      <c r="C292" s="379"/>
      <c r="D292" s="379"/>
      <c r="E292" s="379"/>
      <c r="F292" s="379"/>
      <c r="G292" s="379"/>
      <c r="H292" s="379"/>
      <c r="I292" s="379"/>
      <c r="J292" s="112" t="str">
        <f>IF(CHECKING!$B$149=TRUE,10,"")</f>
        <v/>
      </c>
      <c r="K292" s="189"/>
      <c r="L292" s="189"/>
      <c r="M292" s="189"/>
      <c r="N292" s="389"/>
      <c r="O292" s="390"/>
      <c r="P292" s="390"/>
      <c r="Q292" s="390"/>
      <c r="R292" s="390"/>
      <c r="S292" s="391"/>
      <c r="T292" s="189"/>
      <c r="U292" s="160"/>
      <c r="V292" s="160"/>
      <c r="W292" s="160"/>
      <c r="X292" s="160"/>
      <c r="Y292" s="160"/>
      <c r="Z292" s="160"/>
      <c r="AA292" s="160"/>
      <c r="AB292" s="160"/>
      <c r="AC292" s="160"/>
      <c r="AD292" s="160"/>
      <c r="AE292" s="160"/>
      <c r="AF292" s="160"/>
      <c r="AG292" s="160"/>
    </row>
    <row r="293" spans="1:33" ht="18" customHeight="1" x14ac:dyDescent="0.2">
      <c r="A293" s="11"/>
      <c r="B293" s="379"/>
      <c r="C293" s="379"/>
      <c r="D293" s="379"/>
      <c r="E293" s="379"/>
      <c r="F293" s="379"/>
      <c r="G293" s="379"/>
      <c r="H293" s="379"/>
      <c r="I293" s="379"/>
      <c r="J293" s="11"/>
      <c r="K293" s="189"/>
      <c r="L293" s="189"/>
      <c r="M293" s="189"/>
      <c r="N293" s="389"/>
      <c r="O293" s="390"/>
      <c r="P293" s="390"/>
      <c r="Q293" s="390"/>
      <c r="R293" s="390"/>
      <c r="S293" s="391"/>
      <c r="T293" s="189"/>
      <c r="U293" s="160"/>
      <c r="V293" s="160"/>
      <c r="W293" s="160"/>
      <c r="X293" s="160"/>
      <c r="Y293" s="160"/>
      <c r="Z293" s="160"/>
      <c r="AA293" s="160"/>
      <c r="AB293" s="160"/>
      <c r="AC293" s="160"/>
      <c r="AD293" s="160"/>
      <c r="AE293" s="160"/>
      <c r="AF293" s="160"/>
      <c r="AG293" s="160"/>
    </row>
    <row r="294" spans="1:33" ht="15" customHeight="1" x14ac:dyDescent="0.2">
      <c r="A294" s="11"/>
      <c r="B294" s="379"/>
      <c r="C294" s="379"/>
      <c r="D294" s="379"/>
      <c r="E294" s="379"/>
      <c r="F294" s="379"/>
      <c r="G294" s="379"/>
      <c r="H294" s="379"/>
      <c r="I294" s="379"/>
      <c r="J294" s="11"/>
      <c r="K294" s="189"/>
      <c r="L294" s="189"/>
      <c r="M294" s="189"/>
      <c r="N294" s="389"/>
      <c r="O294" s="390"/>
      <c r="P294" s="390"/>
      <c r="Q294" s="390"/>
      <c r="R294" s="390"/>
      <c r="S294" s="391"/>
      <c r="T294" s="189"/>
      <c r="U294" s="160"/>
      <c r="V294" s="160"/>
      <c r="W294" s="160"/>
      <c r="X294" s="160"/>
      <c r="Y294" s="160"/>
      <c r="Z294" s="160"/>
      <c r="AA294" s="160"/>
      <c r="AB294" s="160"/>
      <c r="AC294" s="160"/>
      <c r="AD294" s="160"/>
      <c r="AE294" s="160"/>
      <c r="AF294" s="160"/>
      <c r="AG294" s="160"/>
    </row>
    <row r="295" spans="1:33" ht="15" customHeight="1" x14ac:dyDescent="0.2">
      <c r="A295" s="11"/>
      <c r="B295" s="379"/>
      <c r="C295" s="379"/>
      <c r="D295" s="379"/>
      <c r="E295" s="379"/>
      <c r="F295" s="379"/>
      <c r="G295" s="379"/>
      <c r="H295" s="379"/>
      <c r="I295" s="379"/>
      <c r="J295" s="11"/>
      <c r="K295" s="189"/>
      <c r="L295" s="189"/>
      <c r="M295" s="189"/>
      <c r="N295" s="389"/>
      <c r="O295" s="390"/>
      <c r="P295" s="390"/>
      <c r="Q295" s="390"/>
      <c r="R295" s="390"/>
      <c r="S295" s="391"/>
      <c r="T295" s="189"/>
      <c r="U295" s="160"/>
      <c r="V295" s="160"/>
      <c r="W295" s="160"/>
      <c r="X295" s="160"/>
      <c r="Y295" s="160"/>
      <c r="Z295" s="160"/>
      <c r="AA295" s="160"/>
      <c r="AB295" s="160"/>
      <c r="AC295" s="160"/>
      <c r="AD295" s="160"/>
      <c r="AE295" s="160"/>
      <c r="AF295" s="160"/>
      <c r="AG295" s="160"/>
    </row>
    <row r="296" spans="1:33" ht="15" customHeight="1" x14ac:dyDescent="0.2">
      <c r="A296" s="11"/>
      <c r="B296" s="379"/>
      <c r="C296" s="379"/>
      <c r="D296" s="379"/>
      <c r="E296" s="379"/>
      <c r="F296" s="379"/>
      <c r="G296" s="379"/>
      <c r="H296" s="379"/>
      <c r="I296" s="379"/>
      <c r="J296" s="11"/>
      <c r="K296" s="189"/>
      <c r="L296" s="189"/>
      <c r="M296" s="189"/>
      <c r="N296" s="389"/>
      <c r="O296" s="390"/>
      <c r="P296" s="390"/>
      <c r="Q296" s="390"/>
      <c r="R296" s="390"/>
      <c r="S296" s="391"/>
      <c r="T296" s="189"/>
      <c r="U296" s="160"/>
      <c r="V296" s="160"/>
      <c r="W296" s="160"/>
      <c r="X296" s="160"/>
      <c r="Y296" s="160"/>
      <c r="Z296" s="160"/>
      <c r="AA296" s="160"/>
      <c r="AB296" s="160"/>
      <c r="AC296" s="160"/>
      <c r="AD296" s="160"/>
      <c r="AE296" s="160"/>
      <c r="AF296" s="160"/>
      <c r="AG296" s="160"/>
    </row>
    <row r="297" spans="1:33" ht="15" customHeight="1" x14ac:dyDescent="0.2">
      <c r="A297" s="11"/>
      <c r="B297" s="425" t="s">
        <v>411</v>
      </c>
      <c r="C297" s="425"/>
      <c r="D297" s="425"/>
      <c r="E297" s="425"/>
      <c r="F297" s="425"/>
      <c r="G297" s="425"/>
      <c r="H297" s="425"/>
      <c r="I297" s="425"/>
      <c r="J297" s="11"/>
      <c r="K297" s="189"/>
      <c r="L297" s="189"/>
      <c r="M297" s="189"/>
      <c r="N297" s="389"/>
      <c r="O297" s="390"/>
      <c r="P297" s="390"/>
      <c r="Q297" s="390"/>
      <c r="R297" s="390"/>
      <c r="S297" s="391"/>
      <c r="T297" s="189"/>
      <c r="U297" s="160"/>
      <c r="V297" s="160"/>
      <c r="W297" s="160"/>
      <c r="X297" s="160"/>
      <c r="Y297" s="160"/>
      <c r="Z297" s="160"/>
      <c r="AA297" s="160"/>
      <c r="AB297" s="160"/>
      <c r="AC297" s="160"/>
      <c r="AD297" s="160"/>
      <c r="AE297" s="160"/>
      <c r="AF297" s="160"/>
      <c r="AG297" s="160"/>
    </row>
    <row r="298" spans="1:33" ht="15" customHeight="1" x14ac:dyDescent="0.2">
      <c r="A298" s="11"/>
      <c r="B298" s="11"/>
      <c r="C298" s="11"/>
      <c r="D298" s="11"/>
      <c r="E298" s="11"/>
      <c r="F298" s="11"/>
      <c r="G298" s="11"/>
      <c r="H298" s="11"/>
      <c r="I298" s="11"/>
      <c r="J298" s="11"/>
      <c r="K298" s="189"/>
      <c r="L298" s="189"/>
      <c r="M298" s="189"/>
      <c r="N298" s="389"/>
      <c r="O298" s="390"/>
      <c r="P298" s="390"/>
      <c r="Q298" s="390"/>
      <c r="R298" s="390"/>
      <c r="S298" s="391"/>
      <c r="T298" s="189"/>
      <c r="U298" s="160"/>
      <c r="V298" s="160"/>
      <c r="W298" s="160"/>
      <c r="X298" s="160"/>
      <c r="Y298" s="160"/>
      <c r="Z298" s="160"/>
      <c r="AA298" s="160"/>
      <c r="AB298" s="160"/>
      <c r="AC298" s="160"/>
      <c r="AD298" s="160"/>
      <c r="AE298" s="160"/>
      <c r="AF298" s="160"/>
      <c r="AG298" s="160"/>
    </row>
    <row r="299" spans="1:33" ht="14.25" customHeight="1" x14ac:dyDescent="0.2">
      <c r="A299" s="11"/>
      <c r="B299" s="379" t="s">
        <v>418</v>
      </c>
      <c r="C299" s="379"/>
      <c r="D299" s="379"/>
      <c r="E299" s="379"/>
      <c r="F299" s="379"/>
      <c r="G299" s="379"/>
      <c r="H299" s="379"/>
      <c r="I299" s="379"/>
      <c r="J299" s="112" t="str">
        <f>IF(CHECKING!$B$150=TRUE,10,"")</f>
        <v/>
      </c>
      <c r="K299" s="189"/>
      <c r="L299" s="189"/>
      <c r="M299" s="189"/>
      <c r="N299" s="389"/>
      <c r="O299" s="390"/>
      <c r="P299" s="390"/>
      <c r="Q299" s="390"/>
      <c r="R299" s="390"/>
      <c r="S299" s="391"/>
      <c r="T299" s="189"/>
      <c r="U299" s="160"/>
      <c r="V299" s="160"/>
      <c r="W299" s="160"/>
      <c r="X299" s="160"/>
      <c r="Y299" s="160"/>
      <c r="Z299" s="160"/>
      <c r="AA299" s="160"/>
      <c r="AB299" s="160"/>
      <c r="AC299" s="160"/>
      <c r="AD299" s="160"/>
      <c r="AE299" s="160"/>
      <c r="AF299" s="160"/>
      <c r="AG299" s="160"/>
    </row>
    <row r="300" spans="1:33" ht="15" customHeight="1" x14ac:dyDescent="0.2">
      <c r="A300" s="11"/>
      <c r="B300" s="379"/>
      <c r="C300" s="379"/>
      <c r="D300" s="379"/>
      <c r="E300" s="379"/>
      <c r="F300" s="379"/>
      <c r="G300" s="379"/>
      <c r="H300" s="379"/>
      <c r="I300" s="379"/>
      <c r="J300" s="11"/>
      <c r="K300" s="189"/>
      <c r="L300" s="189"/>
      <c r="M300" s="189"/>
      <c r="N300" s="389"/>
      <c r="O300" s="390"/>
      <c r="P300" s="390"/>
      <c r="Q300" s="390"/>
      <c r="R300" s="390"/>
      <c r="S300" s="391"/>
      <c r="T300" s="189"/>
      <c r="U300" s="160"/>
      <c r="V300" s="160"/>
      <c r="W300" s="160"/>
      <c r="X300" s="160"/>
      <c r="Y300" s="160"/>
      <c r="Z300" s="160"/>
      <c r="AA300" s="160"/>
      <c r="AB300" s="160"/>
      <c r="AC300" s="160"/>
      <c r="AD300" s="160"/>
      <c r="AE300" s="160"/>
      <c r="AF300" s="160"/>
      <c r="AG300" s="160"/>
    </row>
    <row r="301" spans="1:33" ht="15" customHeight="1" x14ac:dyDescent="0.2">
      <c r="A301" s="11"/>
      <c r="B301" s="379"/>
      <c r="C301" s="379"/>
      <c r="D301" s="379"/>
      <c r="E301" s="379"/>
      <c r="F301" s="379"/>
      <c r="G301" s="379"/>
      <c r="H301" s="379"/>
      <c r="I301" s="379"/>
      <c r="J301" s="11"/>
      <c r="K301" s="189"/>
      <c r="L301" s="189"/>
      <c r="M301" s="189"/>
      <c r="N301" s="389"/>
      <c r="O301" s="390"/>
      <c r="P301" s="390"/>
      <c r="Q301" s="390"/>
      <c r="R301" s="390"/>
      <c r="S301" s="391"/>
      <c r="T301" s="189"/>
      <c r="U301" s="160"/>
      <c r="V301" s="160"/>
      <c r="W301" s="160"/>
      <c r="X301" s="160"/>
      <c r="Y301" s="160"/>
      <c r="Z301" s="160"/>
      <c r="AA301" s="160"/>
      <c r="AB301" s="160"/>
      <c r="AC301" s="160"/>
      <c r="AD301" s="160"/>
      <c r="AE301" s="160"/>
      <c r="AF301" s="160"/>
      <c r="AG301" s="160"/>
    </row>
    <row r="302" spans="1:33" ht="15" customHeight="1" x14ac:dyDescent="0.2">
      <c r="A302" s="11"/>
      <c r="B302" s="379"/>
      <c r="C302" s="379"/>
      <c r="D302" s="379"/>
      <c r="E302" s="379"/>
      <c r="F302" s="379"/>
      <c r="G302" s="379"/>
      <c r="H302" s="379"/>
      <c r="I302" s="379"/>
      <c r="J302" s="11"/>
      <c r="K302" s="189"/>
      <c r="L302" s="189"/>
      <c r="M302" s="189"/>
      <c r="N302" s="389"/>
      <c r="O302" s="390"/>
      <c r="P302" s="390"/>
      <c r="Q302" s="390"/>
      <c r="R302" s="390"/>
      <c r="S302" s="391"/>
      <c r="T302" s="189"/>
      <c r="U302" s="160"/>
      <c r="V302" s="160"/>
      <c r="W302" s="160"/>
      <c r="X302" s="160"/>
      <c r="Y302" s="160"/>
      <c r="Z302" s="160"/>
      <c r="AA302" s="160"/>
      <c r="AB302" s="160"/>
      <c r="AC302" s="160"/>
      <c r="AD302" s="160"/>
      <c r="AE302" s="160"/>
      <c r="AF302" s="160"/>
      <c r="AG302" s="160"/>
    </row>
    <row r="303" spans="1:33" ht="15" customHeight="1" x14ac:dyDescent="0.2">
      <c r="A303" s="11"/>
      <c r="B303" s="425" t="s">
        <v>412</v>
      </c>
      <c r="C303" s="425"/>
      <c r="D303" s="425"/>
      <c r="E303" s="425"/>
      <c r="F303" s="425"/>
      <c r="G303" s="425"/>
      <c r="H303" s="425"/>
      <c r="I303" s="425"/>
      <c r="J303" s="11"/>
      <c r="K303" s="189"/>
      <c r="L303" s="189"/>
      <c r="M303" s="189"/>
      <c r="N303" s="389"/>
      <c r="O303" s="390"/>
      <c r="P303" s="390"/>
      <c r="Q303" s="390"/>
      <c r="R303" s="390"/>
      <c r="S303" s="391"/>
      <c r="T303" s="189"/>
      <c r="U303" s="160"/>
      <c r="V303" s="160"/>
      <c r="W303" s="160"/>
      <c r="X303" s="160"/>
      <c r="Y303" s="160"/>
      <c r="Z303" s="160"/>
      <c r="AA303" s="160"/>
      <c r="AB303" s="160"/>
      <c r="AC303" s="160"/>
      <c r="AD303" s="160"/>
      <c r="AE303" s="160"/>
      <c r="AF303" s="160"/>
      <c r="AG303" s="160"/>
    </row>
    <row r="304" spans="1:33" ht="15" customHeight="1" x14ac:dyDescent="0.2">
      <c r="A304" s="11"/>
      <c r="B304" s="314"/>
      <c r="C304" s="314"/>
      <c r="D304" s="314"/>
      <c r="E304" s="314"/>
      <c r="F304" s="314"/>
      <c r="G304" s="314"/>
      <c r="H304" s="314"/>
      <c r="I304" s="314"/>
      <c r="J304" s="11"/>
      <c r="K304" s="215"/>
      <c r="L304" s="215"/>
      <c r="M304" s="215"/>
      <c r="N304" s="389"/>
      <c r="O304" s="390"/>
      <c r="P304" s="390"/>
      <c r="Q304" s="390"/>
      <c r="R304" s="390"/>
      <c r="S304" s="391"/>
      <c r="T304" s="215"/>
      <c r="U304" s="160"/>
      <c r="V304" s="160"/>
      <c r="W304" s="160"/>
      <c r="X304" s="160"/>
      <c r="Y304" s="160"/>
      <c r="Z304" s="160"/>
      <c r="AA304" s="160"/>
      <c r="AB304" s="160"/>
      <c r="AC304" s="160"/>
      <c r="AD304" s="160"/>
      <c r="AE304" s="160"/>
      <c r="AF304" s="160"/>
      <c r="AG304" s="160"/>
    </row>
    <row r="305" spans="1:33" ht="15" customHeight="1" x14ac:dyDescent="0.2">
      <c r="A305" s="11"/>
      <c r="B305" s="521" t="s">
        <v>954</v>
      </c>
      <c r="C305" s="521"/>
      <c r="D305" s="521"/>
      <c r="E305" s="521"/>
      <c r="F305" s="521"/>
      <c r="G305" s="521"/>
      <c r="H305" s="521"/>
      <c r="I305" s="521"/>
      <c r="J305" s="312" t="str">
        <f>IF(CHECKING!$B$151=TRUE,10,"")</f>
        <v/>
      </c>
      <c r="K305" s="215"/>
      <c r="L305" s="215"/>
      <c r="M305" s="215"/>
      <c r="N305" s="389"/>
      <c r="O305" s="390"/>
      <c r="P305" s="390"/>
      <c r="Q305" s="390"/>
      <c r="R305" s="390"/>
      <c r="S305" s="391"/>
      <c r="T305" s="215"/>
      <c r="U305" s="160"/>
      <c r="V305" s="160"/>
      <c r="W305" s="160"/>
      <c r="X305" s="160"/>
      <c r="Y305" s="160"/>
      <c r="Z305" s="160"/>
      <c r="AA305" s="160"/>
      <c r="AB305" s="160"/>
      <c r="AC305" s="160"/>
      <c r="AD305" s="160"/>
      <c r="AE305" s="160"/>
      <c r="AF305" s="160"/>
      <c r="AG305" s="160"/>
    </row>
    <row r="306" spans="1:33" ht="15" customHeight="1" x14ac:dyDescent="0.2">
      <c r="A306" s="11"/>
      <c r="B306" s="521"/>
      <c r="C306" s="521"/>
      <c r="D306" s="521"/>
      <c r="E306" s="521"/>
      <c r="F306" s="521"/>
      <c r="G306" s="521"/>
      <c r="H306" s="521"/>
      <c r="I306" s="521"/>
      <c r="J306" s="11"/>
      <c r="K306" s="215"/>
      <c r="L306" s="215"/>
      <c r="M306" s="215"/>
      <c r="N306" s="392"/>
      <c r="O306" s="393"/>
      <c r="P306" s="393"/>
      <c r="Q306" s="393"/>
      <c r="R306" s="393"/>
      <c r="S306" s="394"/>
      <c r="T306" s="215"/>
      <c r="U306" s="160"/>
      <c r="V306" s="160"/>
      <c r="W306" s="160"/>
      <c r="X306" s="160"/>
      <c r="Y306" s="160"/>
      <c r="Z306" s="160"/>
      <c r="AA306" s="160"/>
      <c r="AB306" s="160"/>
      <c r="AC306" s="160"/>
      <c r="AD306" s="160"/>
      <c r="AE306" s="160"/>
      <c r="AF306" s="160"/>
      <c r="AG306" s="160"/>
    </row>
    <row r="307" spans="1:33" ht="15" customHeight="1" x14ac:dyDescent="0.2">
      <c r="A307" s="11"/>
      <c r="B307" s="314"/>
      <c r="C307" s="314"/>
      <c r="D307" s="314"/>
      <c r="E307" s="314"/>
      <c r="F307" s="314"/>
      <c r="G307" s="314"/>
      <c r="H307" s="314"/>
      <c r="I307" s="314"/>
      <c r="J307" s="11"/>
      <c r="K307" s="215"/>
      <c r="L307" s="215"/>
      <c r="M307" s="215"/>
      <c r="N307" s="313"/>
      <c r="O307" s="313"/>
      <c r="P307" s="313"/>
      <c r="Q307" s="313"/>
      <c r="R307" s="313"/>
      <c r="S307" s="313"/>
      <c r="T307" s="215"/>
      <c r="U307" s="160"/>
      <c r="V307" s="160"/>
      <c r="W307" s="160"/>
      <c r="X307" s="160"/>
      <c r="Y307" s="160"/>
      <c r="Z307" s="160"/>
      <c r="AA307" s="160"/>
      <c r="AB307" s="160"/>
      <c r="AC307" s="160"/>
      <c r="AD307" s="160"/>
      <c r="AE307" s="160"/>
      <c r="AF307" s="160"/>
      <c r="AG307" s="160"/>
    </row>
    <row r="308" spans="1:33" x14ac:dyDescent="0.2">
      <c r="A308" s="11"/>
      <c r="B308" s="11"/>
      <c r="C308" s="11"/>
      <c r="D308" s="11"/>
      <c r="E308" s="11"/>
      <c r="F308" s="11"/>
      <c r="G308" s="11"/>
      <c r="H308" s="11"/>
      <c r="I308" s="11"/>
      <c r="J308" s="11"/>
      <c r="K308" s="189"/>
      <c r="L308" s="189"/>
      <c r="M308" s="189"/>
      <c r="N308" s="189"/>
      <c r="O308" s="189"/>
      <c r="P308" s="189"/>
      <c r="Q308" s="189"/>
      <c r="R308" s="189"/>
      <c r="S308" s="189"/>
      <c r="T308" s="189"/>
      <c r="U308" s="160"/>
      <c r="V308" s="160"/>
      <c r="W308" s="160"/>
      <c r="X308" s="160"/>
      <c r="Y308" s="160"/>
      <c r="Z308" s="160"/>
      <c r="AA308" s="160"/>
      <c r="AB308" s="160"/>
      <c r="AC308" s="160"/>
      <c r="AD308" s="160"/>
      <c r="AE308" s="160"/>
      <c r="AF308" s="160"/>
      <c r="AG308" s="160"/>
    </row>
    <row r="309" spans="1:33" ht="15" x14ac:dyDescent="0.25">
      <c r="A309" s="67" t="s">
        <v>420</v>
      </c>
      <c r="B309" s="38"/>
      <c r="C309" s="38"/>
      <c r="D309" s="38"/>
      <c r="E309" s="38"/>
      <c r="F309" s="38"/>
      <c r="G309" s="38"/>
      <c r="H309" s="38"/>
      <c r="I309" s="38"/>
      <c r="J309" s="38"/>
      <c r="K309" s="189"/>
      <c r="L309" s="189"/>
      <c r="M309" s="189"/>
      <c r="N309" s="189"/>
      <c r="O309" s="189"/>
      <c r="P309" s="189"/>
      <c r="Q309" s="189"/>
      <c r="R309" s="189"/>
      <c r="S309" s="189"/>
      <c r="T309" s="189"/>
      <c r="U309" s="160"/>
      <c r="V309" s="160"/>
      <c r="W309" s="160"/>
      <c r="X309" s="160"/>
      <c r="Y309" s="160"/>
      <c r="Z309" s="160"/>
      <c r="AA309" s="160"/>
      <c r="AB309" s="160"/>
      <c r="AC309" s="160"/>
      <c r="AD309" s="160"/>
      <c r="AE309" s="160"/>
      <c r="AF309" s="160"/>
      <c r="AG309" s="160"/>
    </row>
    <row r="310" spans="1:33" x14ac:dyDescent="0.2">
      <c r="A310" s="11"/>
      <c r="B310" s="11"/>
      <c r="C310" s="11"/>
      <c r="D310" s="11"/>
      <c r="E310" s="11"/>
      <c r="F310" s="11"/>
      <c r="G310" s="11"/>
      <c r="H310" s="11"/>
      <c r="I310" s="11"/>
      <c r="J310" s="11"/>
      <c r="K310" s="189"/>
      <c r="L310" s="189"/>
      <c r="M310" s="189"/>
      <c r="N310" s="189"/>
      <c r="O310" s="189"/>
      <c r="P310" s="189"/>
      <c r="Q310" s="189"/>
      <c r="R310" s="189"/>
      <c r="S310" s="189"/>
      <c r="T310" s="189"/>
      <c r="U310" s="160"/>
      <c r="V310" s="160"/>
      <c r="W310" s="160"/>
      <c r="X310" s="160"/>
      <c r="Y310" s="160"/>
      <c r="Z310" s="160"/>
      <c r="AA310" s="160"/>
      <c r="AB310" s="160"/>
      <c r="AC310" s="160"/>
      <c r="AD310" s="160"/>
      <c r="AE310" s="160"/>
      <c r="AF310" s="160"/>
      <c r="AG310" s="160"/>
    </row>
    <row r="311" spans="1:33" ht="14.25" customHeight="1" x14ac:dyDescent="0.2">
      <c r="A311" s="379" t="s">
        <v>860</v>
      </c>
      <c r="B311" s="379"/>
      <c r="C311" s="379"/>
      <c r="D311" s="379"/>
      <c r="E311" s="379"/>
      <c r="F311" s="379"/>
      <c r="G311" s="379"/>
      <c r="H311" s="379"/>
      <c r="I311" s="379"/>
      <c r="J311" s="379"/>
      <c r="K311" s="189"/>
      <c r="L311" s="189"/>
      <c r="M311" s="189"/>
      <c r="N311" s="189"/>
      <c r="O311" s="189"/>
      <c r="P311" s="189"/>
      <c r="Q311" s="189"/>
      <c r="R311" s="189"/>
      <c r="S311" s="189"/>
      <c r="T311" s="189"/>
      <c r="U311" s="160"/>
      <c r="V311" s="160"/>
      <c r="W311" s="160"/>
      <c r="X311" s="160"/>
      <c r="Y311" s="160"/>
      <c r="Z311" s="160"/>
      <c r="AA311" s="160"/>
      <c r="AB311" s="160"/>
      <c r="AC311" s="160"/>
      <c r="AD311" s="160"/>
      <c r="AE311" s="160"/>
      <c r="AF311" s="160"/>
      <c r="AG311" s="160"/>
    </row>
    <row r="312" spans="1:33" x14ac:dyDescent="0.2">
      <c r="A312" s="379"/>
      <c r="B312" s="379"/>
      <c r="C312" s="379"/>
      <c r="D312" s="379"/>
      <c r="E312" s="379"/>
      <c r="F312" s="379"/>
      <c r="G312" s="379"/>
      <c r="H312" s="379"/>
      <c r="I312" s="379"/>
      <c r="J312" s="379"/>
      <c r="K312" s="189"/>
      <c r="L312" s="189"/>
      <c r="M312" s="189"/>
      <c r="N312" s="189"/>
      <c r="O312" s="189"/>
      <c r="P312" s="189"/>
      <c r="Q312" s="189"/>
      <c r="R312" s="189"/>
      <c r="S312" s="189"/>
      <c r="T312" s="189"/>
      <c r="U312" s="160"/>
      <c r="V312" s="160"/>
      <c r="W312" s="160"/>
      <c r="X312" s="160"/>
      <c r="Y312" s="160"/>
      <c r="Z312" s="160"/>
      <c r="AA312" s="160"/>
      <c r="AB312" s="160"/>
      <c r="AC312" s="160"/>
      <c r="AD312" s="160"/>
      <c r="AE312" s="160"/>
      <c r="AF312" s="160"/>
      <c r="AG312" s="160"/>
    </row>
    <row r="313" spans="1:33" x14ac:dyDescent="0.2">
      <c r="A313" s="379"/>
      <c r="B313" s="379"/>
      <c r="C313" s="379"/>
      <c r="D313" s="379"/>
      <c r="E313" s="379"/>
      <c r="F313" s="379"/>
      <c r="G313" s="379"/>
      <c r="H313" s="379"/>
      <c r="I313" s="379"/>
      <c r="J313" s="379"/>
      <c r="K313" s="189"/>
      <c r="L313" s="189"/>
      <c r="M313" s="189"/>
      <c r="N313" s="189"/>
      <c r="O313" s="189"/>
      <c r="P313" s="189"/>
      <c r="Q313" s="189"/>
      <c r="R313" s="189"/>
      <c r="S313" s="189"/>
      <c r="T313" s="189"/>
      <c r="U313" s="160"/>
      <c r="V313" s="160"/>
      <c r="W313" s="160"/>
      <c r="X313" s="160"/>
      <c r="Y313" s="160"/>
      <c r="Z313" s="160"/>
      <c r="AA313" s="160"/>
      <c r="AB313" s="160"/>
      <c r="AC313" s="160"/>
      <c r="AD313" s="160"/>
      <c r="AE313" s="160"/>
      <c r="AF313" s="160"/>
      <c r="AG313" s="160"/>
    </row>
    <row r="314" spans="1:33" x14ac:dyDescent="0.2">
      <c r="A314" s="11"/>
      <c r="B314" s="11"/>
      <c r="C314" s="11"/>
      <c r="D314" s="11"/>
      <c r="E314" s="11"/>
      <c r="F314" s="11"/>
      <c r="G314" s="11"/>
      <c r="H314" s="11"/>
      <c r="I314" s="11"/>
      <c r="J314" s="11"/>
      <c r="K314" s="189"/>
      <c r="L314" s="189"/>
      <c r="M314" s="189"/>
      <c r="N314" s="189"/>
      <c r="O314" s="189"/>
      <c r="P314" s="189"/>
      <c r="Q314" s="189"/>
      <c r="R314" s="189"/>
      <c r="S314" s="189"/>
      <c r="T314" s="189"/>
      <c r="U314" s="160"/>
      <c r="V314" s="160"/>
      <c r="W314" s="160"/>
      <c r="X314" s="160"/>
      <c r="Y314" s="160"/>
      <c r="Z314" s="160"/>
      <c r="AA314" s="160"/>
      <c r="AB314" s="160"/>
      <c r="AC314" s="160"/>
      <c r="AD314" s="160"/>
      <c r="AE314" s="160"/>
      <c r="AF314" s="160"/>
      <c r="AG314" s="160"/>
    </row>
    <row r="315" spans="1:33" ht="15" customHeight="1" x14ac:dyDescent="0.2">
      <c r="A315" s="379" t="s">
        <v>432</v>
      </c>
      <c r="B315" s="379"/>
      <c r="C315" s="379"/>
      <c r="D315" s="379"/>
      <c r="E315" s="379"/>
      <c r="F315" s="379"/>
      <c r="G315" s="379"/>
      <c r="H315" s="379"/>
      <c r="I315" s="379"/>
      <c r="J315" s="379"/>
      <c r="K315" s="189"/>
      <c r="L315" s="189"/>
      <c r="M315" s="189"/>
      <c r="N315" s="189"/>
      <c r="O315" s="189"/>
      <c r="P315" s="189"/>
      <c r="Q315" s="189"/>
      <c r="R315" s="189"/>
      <c r="S315" s="189"/>
      <c r="T315" s="189"/>
      <c r="U315" s="160"/>
      <c r="V315" s="160"/>
      <c r="W315" s="160"/>
      <c r="X315" s="160"/>
      <c r="Y315" s="160"/>
      <c r="Z315" s="160"/>
      <c r="AA315" s="160"/>
      <c r="AB315" s="160"/>
      <c r="AC315" s="160"/>
      <c r="AD315" s="160"/>
      <c r="AE315" s="160"/>
      <c r="AF315" s="160"/>
      <c r="AG315" s="160"/>
    </row>
    <row r="316" spans="1:33" x14ac:dyDescent="0.2">
      <c r="A316" s="379"/>
      <c r="B316" s="379"/>
      <c r="C316" s="379"/>
      <c r="D316" s="379"/>
      <c r="E316" s="379"/>
      <c r="F316" s="379"/>
      <c r="G316" s="379"/>
      <c r="H316" s="379"/>
      <c r="I316" s="379"/>
      <c r="J316" s="379"/>
      <c r="K316" s="189"/>
      <c r="L316" s="189"/>
      <c r="M316" s="189"/>
      <c r="N316" s="189"/>
      <c r="O316" s="189"/>
      <c r="P316" s="189"/>
      <c r="Q316" s="189"/>
      <c r="R316" s="189"/>
      <c r="S316" s="189"/>
      <c r="T316" s="189"/>
      <c r="U316" s="160"/>
      <c r="V316" s="160"/>
      <c r="W316" s="160"/>
      <c r="X316" s="160"/>
      <c r="Y316" s="160"/>
      <c r="Z316" s="160"/>
      <c r="AA316" s="160"/>
      <c r="AB316" s="160"/>
      <c r="AC316" s="160"/>
      <c r="AD316" s="160"/>
      <c r="AE316" s="160"/>
      <c r="AF316" s="160"/>
      <c r="AG316" s="160"/>
    </row>
    <row r="317" spans="1:33" ht="15" customHeight="1" x14ac:dyDescent="0.2">
      <c r="A317" s="378" t="s">
        <v>433</v>
      </c>
      <c r="B317" s="378"/>
      <c r="C317" s="378"/>
      <c r="D317" s="378"/>
      <c r="E317" s="378"/>
      <c r="F317" s="378"/>
      <c r="G317" s="378"/>
      <c r="H317" s="378"/>
      <c r="I317" s="378"/>
      <c r="J317" s="378"/>
      <c r="K317" s="189"/>
      <c r="L317" s="189"/>
      <c r="M317" s="189"/>
      <c r="N317" s="189"/>
      <c r="O317" s="189"/>
      <c r="P317" s="189"/>
      <c r="Q317" s="189"/>
      <c r="R317" s="189"/>
      <c r="S317" s="189"/>
      <c r="T317" s="189"/>
      <c r="U317" s="160"/>
      <c r="V317" s="160"/>
      <c r="W317" s="160"/>
      <c r="X317" s="160"/>
      <c r="Y317" s="160"/>
      <c r="Z317" s="160"/>
      <c r="AA317" s="160"/>
      <c r="AB317" s="160"/>
      <c r="AC317" s="160"/>
      <c r="AD317" s="160"/>
      <c r="AE317" s="160"/>
      <c r="AF317" s="160"/>
      <c r="AG317" s="160"/>
    </row>
    <row r="318" spans="1:33" ht="15" customHeight="1" x14ac:dyDescent="0.2">
      <c r="A318" s="378"/>
      <c r="B318" s="378"/>
      <c r="C318" s="378"/>
      <c r="D318" s="378"/>
      <c r="E318" s="378"/>
      <c r="F318" s="378"/>
      <c r="G318" s="378"/>
      <c r="H318" s="378"/>
      <c r="I318" s="378"/>
      <c r="J318" s="378"/>
      <c r="K318" s="189"/>
      <c r="L318" s="189"/>
      <c r="M318" s="189"/>
      <c r="N318" s="189"/>
      <c r="O318" s="189"/>
      <c r="P318" s="189"/>
      <c r="Q318" s="189"/>
      <c r="R318" s="189"/>
      <c r="S318" s="189"/>
      <c r="T318" s="189"/>
      <c r="U318" s="160"/>
      <c r="V318" s="160"/>
      <c r="W318" s="160"/>
      <c r="X318" s="160"/>
      <c r="Y318" s="160"/>
      <c r="Z318" s="160"/>
      <c r="AA318" s="160"/>
      <c r="AB318" s="160"/>
      <c r="AC318" s="160"/>
      <c r="AD318" s="160"/>
      <c r="AE318" s="160"/>
      <c r="AF318" s="160"/>
      <c r="AG318" s="160"/>
    </row>
    <row r="319" spans="1:33" x14ac:dyDescent="0.2">
      <c r="A319" s="113"/>
      <c r="B319" s="113"/>
      <c r="C319" s="113"/>
      <c r="D319" s="113"/>
      <c r="E319" s="113"/>
      <c r="F319" s="113"/>
      <c r="G319" s="113"/>
      <c r="H319" s="113"/>
      <c r="I319" s="113"/>
      <c r="J319" s="113"/>
      <c r="K319" s="189"/>
      <c r="L319" s="189"/>
      <c r="M319" s="189"/>
      <c r="N319" s="189"/>
      <c r="O319" s="189"/>
      <c r="P319" s="189"/>
      <c r="Q319" s="189"/>
      <c r="R319" s="189"/>
      <c r="S319" s="189"/>
      <c r="T319" s="189"/>
      <c r="U319" s="160"/>
      <c r="V319" s="160"/>
      <c r="W319" s="160"/>
      <c r="X319" s="160"/>
      <c r="Y319" s="160"/>
      <c r="Z319" s="160"/>
      <c r="AA319" s="160"/>
      <c r="AB319" s="160"/>
      <c r="AC319" s="160"/>
      <c r="AD319" s="160"/>
      <c r="AE319" s="160"/>
      <c r="AF319" s="160"/>
      <c r="AG319" s="160"/>
    </row>
    <row r="320" spans="1:33" x14ac:dyDescent="0.2">
      <c r="A320" s="11"/>
      <c r="B320" s="11"/>
      <c r="C320" s="11"/>
      <c r="D320" s="11"/>
      <c r="E320" s="11"/>
      <c r="F320" s="11"/>
      <c r="G320" s="11"/>
      <c r="H320" s="11"/>
      <c r="I320" s="11"/>
      <c r="J320" s="11"/>
      <c r="K320" s="189"/>
      <c r="L320" s="189"/>
      <c r="M320" s="189"/>
      <c r="N320" s="189"/>
      <c r="O320" s="189"/>
      <c r="P320" s="189"/>
      <c r="Q320" s="189"/>
      <c r="R320" s="189"/>
      <c r="S320" s="189"/>
      <c r="T320" s="189"/>
      <c r="U320" s="160"/>
      <c r="V320" s="160"/>
      <c r="W320" s="160"/>
      <c r="X320" s="160"/>
      <c r="Y320" s="160"/>
      <c r="Z320" s="160"/>
      <c r="AA320" s="160"/>
      <c r="AB320" s="160"/>
      <c r="AC320" s="160"/>
      <c r="AD320" s="160"/>
      <c r="AE320" s="160"/>
      <c r="AF320" s="160"/>
      <c r="AG320" s="160"/>
    </row>
    <row r="321" spans="1:33" ht="15" x14ac:dyDescent="0.25">
      <c r="A321" s="11"/>
      <c r="B321" s="13" t="s">
        <v>421</v>
      </c>
      <c r="C321" s="11"/>
      <c r="D321" s="11"/>
      <c r="E321" s="114" t="s">
        <v>426</v>
      </c>
      <c r="F321" s="115"/>
      <c r="G321" s="115"/>
      <c r="H321" s="116">
        <f>3*Dropdowns!$X$11</f>
        <v>1092</v>
      </c>
      <c r="I321" s="11"/>
      <c r="J321" s="11"/>
      <c r="K321" s="189"/>
      <c r="L321" s="189"/>
      <c r="M321" s="189"/>
      <c r="N321" s="189"/>
      <c r="O321" s="189"/>
      <c r="P321" s="189"/>
      <c r="Q321" s="189"/>
      <c r="R321" s="189"/>
      <c r="S321" s="189"/>
      <c r="T321" s="189"/>
      <c r="U321" s="160"/>
      <c r="V321" s="160"/>
      <c r="W321" s="160"/>
      <c r="X321" s="160"/>
      <c r="Y321" s="160"/>
      <c r="Z321" s="160"/>
      <c r="AA321" s="160"/>
      <c r="AB321" s="160"/>
      <c r="AC321" s="160"/>
      <c r="AD321" s="160"/>
      <c r="AE321" s="160"/>
      <c r="AF321" s="160"/>
      <c r="AG321" s="160"/>
    </row>
    <row r="322" spans="1:33" x14ac:dyDescent="0.2">
      <c r="A322" s="11"/>
      <c r="B322" s="114" t="s">
        <v>422</v>
      </c>
      <c r="C322" s="117"/>
      <c r="D322" s="118">
        <f>Dropdowns!$X$11</f>
        <v>364</v>
      </c>
      <c r="E322" s="114" t="s">
        <v>427</v>
      </c>
      <c r="F322" s="115"/>
      <c r="G322" s="115"/>
      <c r="H322" s="116">
        <f>3.5*Dropdowns!$X$11</f>
        <v>1274</v>
      </c>
      <c r="I322" s="11"/>
      <c r="J322" s="11"/>
      <c r="K322" s="189"/>
      <c r="L322" s="189"/>
      <c r="M322" s="189"/>
      <c r="N322" s="189"/>
      <c r="O322" s="189"/>
      <c r="P322" s="189"/>
      <c r="Q322" s="189"/>
      <c r="R322" s="189"/>
      <c r="S322" s="189"/>
      <c r="T322" s="189"/>
      <c r="U322" s="160"/>
      <c r="V322" s="160"/>
      <c r="W322" s="160"/>
      <c r="X322" s="160"/>
      <c r="Y322" s="160"/>
      <c r="Z322" s="160"/>
      <c r="AA322" s="160"/>
      <c r="AB322" s="160"/>
      <c r="AC322" s="160"/>
      <c r="AD322" s="160"/>
      <c r="AE322" s="160"/>
      <c r="AF322" s="160"/>
      <c r="AG322" s="160"/>
    </row>
    <row r="323" spans="1:33" x14ac:dyDescent="0.2">
      <c r="A323" s="11"/>
      <c r="B323" s="114" t="s">
        <v>423</v>
      </c>
      <c r="C323" s="117"/>
      <c r="D323" s="118">
        <f>1.5*Dropdowns!$X$11</f>
        <v>546</v>
      </c>
      <c r="E323" s="114" t="s">
        <v>428</v>
      </c>
      <c r="F323" s="115"/>
      <c r="G323" s="115"/>
      <c r="H323" s="116">
        <f>4*Dropdowns!$X$11</f>
        <v>1456</v>
      </c>
      <c r="I323" s="11"/>
      <c r="J323" s="11"/>
      <c r="K323" s="189"/>
      <c r="L323" s="189"/>
      <c r="M323" s="189"/>
      <c r="N323" s="189"/>
      <c r="O323" s="189"/>
      <c r="P323" s="189"/>
      <c r="Q323" s="189"/>
      <c r="R323" s="189"/>
      <c r="S323" s="189"/>
      <c r="T323" s="189"/>
      <c r="U323" s="160"/>
      <c r="V323" s="160"/>
      <c r="W323" s="160"/>
      <c r="X323" s="160"/>
      <c r="Y323" s="160"/>
      <c r="Z323" s="160"/>
      <c r="AA323" s="160"/>
      <c r="AB323" s="160"/>
      <c r="AC323" s="160"/>
      <c r="AD323" s="160"/>
      <c r="AE323" s="160"/>
      <c r="AF323" s="160"/>
      <c r="AG323" s="160"/>
    </row>
    <row r="324" spans="1:33" x14ac:dyDescent="0.2">
      <c r="A324" s="11"/>
      <c r="B324" s="114" t="s">
        <v>424</v>
      </c>
      <c r="C324" s="117"/>
      <c r="D324" s="118">
        <f>2*Dropdowns!$X$11</f>
        <v>728</v>
      </c>
      <c r="E324" s="114" t="s">
        <v>429</v>
      </c>
      <c r="F324" s="115"/>
      <c r="G324" s="115"/>
      <c r="H324" s="116">
        <f>4.5*Dropdowns!$X$11</f>
        <v>1638</v>
      </c>
      <c r="I324" s="11"/>
      <c r="J324" s="11"/>
      <c r="K324" s="189"/>
      <c r="L324" s="189"/>
      <c r="M324" s="189"/>
      <c r="N324" s="189"/>
      <c r="O324" s="189"/>
      <c r="P324" s="189"/>
      <c r="Q324" s="189"/>
      <c r="R324" s="189"/>
      <c r="S324" s="189"/>
      <c r="T324" s="189"/>
      <c r="U324" s="160"/>
      <c r="V324" s="160"/>
      <c r="W324" s="160"/>
      <c r="X324" s="160"/>
      <c r="Y324" s="160"/>
      <c r="Z324" s="160"/>
      <c r="AA324" s="160"/>
      <c r="AB324" s="160"/>
      <c r="AC324" s="160"/>
      <c r="AD324" s="160"/>
      <c r="AE324" s="160"/>
      <c r="AF324" s="160"/>
      <c r="AG324" s="160"/>
    </row>
    <row r="325" spans="1:33" x14ac:dyDescent="0.2">
      <c r="A325" s="11"/>
      <c r="B325" s="114" t="s">
        <v>425</v>
      </c>
      <c r="C325" s="117"/>
      <c r="D325" s="118">
        <f>2.5*Dropdowns!$X$11</f>
        <v>910</v>
      </c>
      <c r="E325" s="114" t="s">
        <v>430</v>
      </c>
      <c r="F325" s="115"/>
      <c r="G325" s="115"/>
      <c r="H325" s="116">
        <f>5*Dropdowns!$X$11</f>
        <v>1820</v>
      </c>
      <c r="I325" s="11"/>
      <c r="J325" s="11"/>
      <c r="K325" s="189"/>
      <c r="L325" s="189"/>
      <c r="M325" s="189"/>
      <c r="N325" s="189"/>
      <c r="O325" s="189"/>
      <c r="P325" s="189"/>
      <c r="Q325" s="189"/>
      <c r="R325" s="189"/>
      <c r="S325" s="189"/>
      <c r="T325" s="189"/>
      <c r="U325" s="160"/>
      <c r="V325" s="160"/>
      <c r="W325" s="160"/>
      <c r="X325" s="160"/>
      <c r="Y325" s="160"/>
      <c r="Z325" s="160"/>
      <c r="AA325" s="160"/>
      <c r="AB325" s="160"/>
      <c r="AC325" s="160"/>
      <c r="AD325" s="160"/>
      <c r="AE325" s="160"/>
      <c r="AF325" s="160"/>
      <c r="AG325" s="160"/>
    </row>
    <row r="326" spans="1:33" x14ac:dyDescent="0.2">
      <c r="A326" s="11"/>
      <c r="B326" s="11"/>
      <c r="C326" s="11"/>
      <c r="D326" s="11"/>
      <c r="E326" s="11"/>
      <c r="F326" s="11"/>
      <c r="G326" s="11"/>
      <c r="H326" s="11"/>
      <c r="I326" s="11"/>
      <c r="J326" s="11"/>
      <c r="K326" s="189"/>
      <c r="L326" s="189"/>
      <c r="M326" s="189"/>
      <c r="N326" s="189"/>
      <c r="O326" s="189"/>
      <c r="P326" s="189"/>
      <c r="Q326" s="189"/>
      <c r="R326" s="189"/>
      <c r="S326" s="189"/>
      <c r="T326" s="189"/>
      <c r="U326" s="160"/>
      <c r="V326" s="160"/>
      <c r="W326" s="160"/>
      <c r="X326" s="160"/>
      <c r="Y326" s="160"/>
      <c r="Z326" s="160"/>
      <c r="AA326" s="160"/>
      <c r="AB326" s="160"/>
      <c r="AC326" s="160"/>
      <c r="AD326" s="160"/>
      <c r="AE326" s="160"/>
      <c r="AF326" s="160"/>
      <c r="AG326" s="160"/>
    </row>
    <row r="327" spans="1:33" ht="15" thickBot="1" x14ac:dyDescent="0.25">
      <c r="A327" s="11"/>
      <c r="B327" s="11"/>
      <c r="C327" s="11"/>
      <c r="D327" s="11"/>
      <c r="E327" s="11"/>
      <c r="F327" s="11"/>
      <c r="G327" s="11"/>
      <c r="H327" s="11"/>
      <c r="I327" s="11"/>
      <c r="J327" s="11"/>
      <c r="K327" s="215"/>
      <c r="L327" s="215"/>
      <c r="M327" s="215"/>
      <c r="N327" s="215"/>
      <c r="O327" s="215"/>
      <c r="P327" s="215"/>
      <c r="Q327" s="215"/>
      <c r="R327" s="215"/>
      <c r="S327" s="215"/>
      <c r="T327" s="215"/>
      <c r="U327" s="160"/>
      <c r="V327" s="160"/>
      <c r="W327" s="160"/>
      <c r="X327" s="160"/>
      <c r="Y327" s="160"/>
      <c r="Z327" s="160"/>
      <c r="AA327" s="160"/>
      <c r="AB327" s="160"/>
      <c r="AC327" s="160"/>
      <c r="AD327" s="160"/>
      <c r="AE327" s="160"/>
      <c r="AF327" s="160"/>
      <c r="AG327" s="160"/>
    </row>
    <row r="328" spans="1:33" ht="15" customHeight="1" thickBot="1" x14ac:dyDescent="0.3">
      <c r="A328" s="517" t="s">
        <v>434</v>
      </c>
      <c r="B328" s="518"/>
      <c r="C328" s="518"/>
      <c r="D328" s="518"/>
      <c r="E328" s="518"/>
      <c r="F328" s="518"/>
      <c r="G328" s="518"/>
      <c r="H328" s="518"/>
      <c r="I328" s="518"/>
      <c r="J328" s="519"/>
      <c r="K328" s="189"/>
      <c r="L328" s="189"/>
      <c r="M328" s="189"/>
      <c r="N328" s="189"/>
      <c r="O328" s="189"/>
      <c r="P328" s="189"/>
      <c r="Q328" s="189"/>
      <c r="R328" s="189"/>
      <c r="S328" s="189"/>
      <c r="T328" s="189"/>
      <c r="U328" s="160"/>
      <c r="V328" s="160"/>
      <c r="W328" s="160"/>
      <c r="X328" s="160"/>
      <c r="Y328" s="160"/>
      <c r="Z328" s="160"/>
      <c r="AA328" s="160"/>
      <c r="AB328" s="160"/>
      <c r="AC328" s="160"/>
      <c r="AD328" s="160"/>
      <c r="AE328" s="160"/>
      <c r="AF328" s="160"/>
      <c r="AG328" s="160"/>
    </row>
    <row r="329" spans="1:33" ht="14.25" customHeight="1" x14ac:dyDescent="0.2">
      <c r="A329" s="11"/>
      <c r="B329" s="11"/>
      <c r="C329" s="11"/>
      <c r="D329" s="11"/>
      <c r="E329" s="11"/>
      <c r="F329" s="11"/>
      <c r="G329" s="11"/>
      <c r="H329" s="11"/>
      <c r="I329" s="11"/>
      <c r="J329" s="204"/>
      <c r="K329" s="189"/>
      <c r="L329" s="189"/>
      <c r="M329" s="189"/>
      <c r="N329" s="189"/>
      <c r="O329" s="189"/>
      <c r="P329" s="189"/>
      <c r="Q329" s="189"/>
      <c r="R329" s="189"/>
      <c r="S329" s="189"/>
      <c r="T329" s="189"/>
      <c r="U329" s="160"/>
      <c r="V329" s="160"/>
      <c r="W329" s="160"/>
      <c r="X329" s="160"/>
      <c r="Y329" s="160"/>
      <c r="Z329" s="160"/>
      <c r="AA329" s="160"/>
      <c r="AB329" s="160"/>
      <c r="AC329" s="160"/>
      <c r="AD329" s="160"/>
      <c r="AE329" s="160"/>
      <c r="AF329" s="160"/>
      <c r="AG329" s="160"/>
    </row>
    <row r="330" spans="1:33" ht="14.25" customHeight="1" x14ac:dyDescent="0.25">
      <c r="A330" s="479" t="s">
        <v>896</v>
      </c>
      <c r="B330" s="479"/>
      <c r="C330" s="479"/>
      <c r="D330" s="479"/>
      <c r="E330" s="479"/>
      <c r="F330" s="479"/>
      <c r="G330" s="479"/>
      <c r="H330" s="479"/>
      <c r="I330" s="479"/>
      <c r="J330" s="11"/>
      <c r="K330" s="189"/>
      <c r="L330" s="189"/>
      <c r="M330" s="189"/>
      <c r="N330" s="386"/>
      <c r="O330" s="387"/>
      <c r="P330" s="387"/>
      <c r="Q330" s="387"/>
      <c r="R330" s="387"/>
      <c r="S330" s="388"/>
      <c r="T330" s="189"/>
      <c r="U330" s="160"/>
      <c r="V330" s="160"/>
      <c r="W330" s="160"/>
      <c r="X330" s="160"/>
      <c r="Y330" s="160"/>
      <c r="Z330" s="160"/>
      <c r="AA330" s="160"/>
      <c r="AB330" s="160"/>
      <c r="AC330" s="160"/>
      <c r="AD330" s="160"/>
      <c r="AE330" s="160"/>
      <c r="AF330" s="160"/>
      <c r="AG330" s="160"/>
    </row>
    <row r="331" spans="1:33" ht="14.25" customHeight="1" x14ac:dyDescent="0.25">
      <c r="A331" s="216"/>
      <c r="B331" s="216"/>
      <c r="C331" s="216"/>
      <c r="D331" s="216"/>
      <c r="E331" s="216"/>
      <c r="F331" s="216"/>
      <c r="G331" s="216"/>
      <c r="H331" s="216"/>
      <c r="I331" s="216"/>
      <c r="J331" s="112" t="str">
        <f>IF(CHECKING!$D$156=TRUE,10,"")</f>
        <v/>
      </c>
      <c r="K331" s="189"/>
      <c r="L331" s="189"/>
      <c r="M331" s="189"/>
      <c r="N331" s="389"/>
      <c r="O331" s="390"/>
      <c r="P331" s="390"/>
      <c r="Q331" s="390"/>
      <c r="R331" s="390"/>
      <c r="S331" s="391"/>
      <c r="T331" s="189"/>
      <c r="U331" s="160"/>
      <c r="V331" s="160"/>
      <c r="W331" s="160"/>
      <c r="X331" s="160"/>
      <c r="Y331" s="160"/>
      <c r="Z331" s="160"/>
      <c r="AA331" s="160"/>
      <c r="AB331" s="160"/>
      <c r="AC331" s="160"/>
      <c r="AD331" s="160"/>
      <c r="AE331" s="160"/>
      <c r="AF331" s="160"/>
      <c r="AG331" s="160"/>
    </row>
    <row r="332" spans="1:33" ht="18.75" customHeight="1" x14ac:dyDescent="0.2">
      <c r="A332" s="484" t="s">
        <v>917</v>
      </c>
      <c r="B332" s="484"/>
      <c r="C332" s="484"/>
      <c r="D332" s="484"/>
      <c r="E332" s="484"/>
      <c r="F332" s="484"/>
      <c r="G332" s="484"/>
      <c r="H332" s="484"/>
      <c r="I332" s="484"/>
      <c r="J332" s="11"/>
      <c r="K332" s="189"/>
      <c r="L332" s="189"/>
      <c r="M332" s="189"/>
      <c r="N332" s="389"/>
      <c r="O332" s="390"/>
      <c r="P332" s="390"/>
      <c r="Q332" s="390"/>
      <c r="R332" s="390"/>
      <c r="S332" s="391"/>
      <c r="T332" s="189"/>
      <c r="U332" s="160"/>
      <c r="V332" s="160"/>
      <c r="W332" s="160"/>
      <c r="X332" s="160"/>
      <c r="Y332" s="160"/>
      <c r="Z332" s="160"/>
      <c r="AA332" s="160"/>
      <c r="AB332" s="160"/>
      <c r="AC332" s="160"/>
      <c r="AD332" s="160"/>
      <c r="AE332" s="160"/>
      <c r="AF332" s="160"/>
      <c r="AG332" s="160"/>
    </row>
    <row r="333" spans="1:33" ht="15" customHeight="1" x14ac:dyDescent="0.2">
      <c r="A333" s="484"/>
      <c r="B333" s="484"/>
      <c r="C333" s="484"/>
      <c r="D333" s="484"/>
      <c r="E333" s="484"/>
      <c r="F333" s="484"/>
      <c r="G333" s="484"/>
      <c r="H333" s="484"/>
      <c r="I333" s="484"/>
      <c r="J333" s="112" t="str">
        <f>IF(AND($I$23&lt;&gt;"",$I$23&lt;=DATEVALUE("06/04/2017")),10,"")</f>
        <v/>
      </c>
      <c r="K333" s="189"/>
      <c r="L333" s="189"/>
      <c r="M333" s="189"/>
      <c r="N333" s="389"/>
      <c r="O333" s="390"/>
      <c r="P333" s="390"/>
      <c r="Q333" s="390"/>
      <c r="R333" s="390"/>
      <c r="S333" s="391"/>
      <c r="T333" s="189"/>
      <c r="U333" s="160"/>
      <c r="V333" s="160"/>
      <c r="W333" s="160"/>
      <c r="X333" s="160"/>
      <c r="Y333" s="160"/>
      <c r="Z333" s="160"/>
      <c r="AA333" s="160"/>
      <c r="AB333" s="160"/>
      <c r="AC333" s="160"/>
      <c r="AD333" s="160"/>
      <c r="AE333" s="160"/>
      <c r="AF333" s="160"/>
      <c r="AG333" s="160"/>
    </row>
    <row r="334" spans="1:33" x14ac:dyDescent="0.2">
      <c r="A334" s="11"/>
      <c r="B334" s="11"/>
      <c r="C334" s="11"/>
      <c r="D334" s="11"/>
      <c r="E334" s="11"/>
      <c r="F334" s="11"/>
      <c r="G334" s="11"/>
      <c r="H334" s="11"/>
      <c r="I334" s="11"/>
      <c r="J334" s="11"/>
      <c r="K334" s="189"/>
      <c r="L334" s="189"/>
      <c r="M334" s="189"/>
      <c r="N334" s="389"/>
      <c r="O334" s="390"/>
      <c r="P334" s="390"/>
      <c r="Q334" s="390"/>
      <c r="R334" s="390"/>
      <c r="S334" s="391"/>
      <c r="T334" s="189"/>
      <c r="U334" s="160"/>
      <c r="V334" s="160"/>
      <c r="W334" s="160"/>
      <c r="X334" s="160"/>
      <c r="Y334" s="160"/>
      <c r="Z334" s="160"/>
      <c r="AA334" s="160"/>
      <c r="AB334" s="160"/>
      <c r="AC334" s="160"/>
      <c r="AD334" s="160"/>
      <c r="AE334" s="160"/>
      <c r="AF334" s="160"/>
      <c r="AG334" s="160"/>
    </row>
    <row r="335" spans="1:33" ht="15" x14ac:dyDescent="0.25">
      <c r="A335" s="11"/>
      <c r="B335" s="446" t="str">
        <f>IF(SUM($J$331,$J$333)&gt;=10,"ISC does not apply in this case","ISC applies in this case")</f>
        <v>ISC applies in this case</v>
      </c>
      <c r="C335" s="447"/>
      <c r="D335" s="447"/>
      <c r="E335" s="447"/>
      <c r="F335" s="447"/>
      <c r="G335" s="447"/>
      <c r="H335" s="448"/>
      <c r="I335" s="11"/>
      <c r="J335" s="11"/>
      <c r="K335" s="189"/>
      <c r="L335" s="189"/>
      <c r="M335" s="189"/>
      <c r="N335" s="392"/>
      <c r="O335" s="393"/>
      <c r="P335" s="393"/>
      <c r="Q335" s="393"/>
      <c r="R335" s="393"/>
      <c r="S335" s="394"/>
      <c r="T335" s="189"/>
      <c r="U335" s="160"/>
      <c r="V335" s="480"/>
      <c r="W335" s="480"/>
      <c r="X335" s="480"/>
      <c r="Y335" s="480"/>
      <c r="Z335" s="480"/>
      <c r="AA335" s="480"/>
      <c r="AB335" s="480"/>
      <c r="AC335" s="480"/>
      <c r="AD335" s="480"/>
      <c r="AE335" s="480"/>
      <c r="AF335" s="480"/>
      <c r="AG335" s="160"/>
    </row>
    <row r="336" spans="1:33" x14ac:dyDescent="0.2">
      <c r="A336" s="11"/>
      <c r="B336" s="11"/>
      <c r="C336" s="11"/>
      <c r="D336" s="11"/>
      <c r="E336" s="11"/>
      <c r="F336" s="11"/>
      <c r="G336" s="11"/>
      <c r="H336" s="11"/>
      <c r="I336" s="11"/>
      <c r="J336" s="11"/>
      <c r="K336" s="189"/>
      <c r="L336" s="189"/>
      <c r="M336" s="189"/>
      <c r="N336" s="215"/>
      <c r="O336" s="215"/>
      <c r="P336" s="215"/>
      <c r="Q336" s="215"/>
      <c r="R336" s="215"/>
      <c r="S336" s="215"/>
      <c r="T336" s="189"/>
      <c r="U336" s="160"/>
      <c r="V336" s="480"/>
      <c r="W336" s="480"/>
      <c r="X336" s="480"/>
      <c r="Y336" s="480"/>
      <c r="Z336" s="480"/>
      <c r="AA336" s="480"/>
      <c r="AB336" s="480"/>
      <c r="AC336" s="480"/>
      <c r="AD336" s="480"/>
      <c r="AE336" s="480"/>
      <c r="AF336" s="480"/>
      <c r="AG336" s="160"/>
    </row>
    <row r="337" spans="1:33" ht="15" x14ac:dyDescent="0.25">
      <c r="A337" s="67" t="s">
        <v>436</v>
      </c>
      <c r="B337" s="38"/>
      <c r="C337" s="38"/>
      <c r="D337" s="38"/>
      <c r="E337" s="38"/>
      <c r="F337" s="38"/>
      <c r="G337" s="38"/>
      <c r="H337" s="38"/>
      <c r="I337" s="38"/>
      <c r="J337" s="38"/>
      <c r="K337" s="189"/>
      <c r="L337" s="189"/>
      <c r="M337" s="189"/>
      <c r="N337" s="215"/>
      <c r="O337" s="215"/>
      <c r="P337" s="215"/>
      <c r="Q337" s="215"/>
      <c r="R337" s="215"/>
      <c r="S337" s="215"/>
      <c r="T337" s="189"/>
      <c r="U337" s="160"/>
      <c r="V337" s="480"/>
      <c r="W337" s="480"/>
      <c r="X337" s="480"/>
      <c r="Y337" s="480"/>
      <c r="Z337" s="480"/>
      <c r="AA337" s="480"/>
      <c r="AB337" s="480"/>
      <c r="AC337" s="480"/>
      <c r="AD337" s="480"/>
      <c r="AE337" s="480"/>
      <c r="AF337" s="480"/>
      <c r="AG337" s="160"/>
    </row>
    <row r="338" spans="1:33" ht="15" thickBot="1" x14ac:dyDescent="0.25">
      <c r="A338" s="11"/>
      <c r="B338" s="11"/>
      <c r="C338" s="11"/>
      <c r="D338" s="11"/>
      <c r="E338" s="11"/>
      <c r="F338" s="11"/>
      <c r="G338" s="11"/>
      <c r="H338" s="11"/>
      <c r="I338" s="11"/>
      <c r="J338" s="11"/>
      <c r="K338" s="189"/>
      <c r="L338" s="189"/>
      <c r="M338" s="189"/>
      <c r="N338" s="215"/>
      <c r="O338" s="215"/>
      <c r="P338" s="215"/>
      <c r="Q338" s="215"/>
      <c r="R338" s="215"/>
      <c r="S338" s="215"/>
      <c r="T338" s="189"/>
      <c r="U338" s="160"/>
      <c r="V338" s="160"/>
      <c r="W338" s="160"/>
      <c r="X338" s="160"/>
      <c r="Y338" s="160"/>
      <c r="Z338" s="160"/>
      <c r="AA338" s="160"/>
      <c r="AB338" s="160"/>
      <c r="AC338" s="160"/>
      <c r="AD338" s="160"/>
      <c r="AE338" s="160"/>
      <c r="AF338" s="160"/>
      <c r="AG338" s="160"/>
    </row>
    <row r="339" spans="1:33" ht="14.25" customHeight="1" thickBot="1" x14ac:dyDescent="0.3">
      <c r="A339" s="11"/>
      <c r="B339" s="119" t="s">
        <v>895</v>
      </c>
      <c r="C339" s="120">
        <f>IF($F$134&lt;&gt;"",Dropdowns!$X$14,0)</f>
        <v>0</v>
      </c>
      <c r="D339" s="119" t="s">
        <v>438</v>
      </c>
      <c r="E339" s="449">
        <f>IF($F$134&lt;&gt;"",IF(SUM($J$331,$J$333)&gt;=10,0,IF((($D$136*12)+$F$136+IF($H$136&gt;Dropdowns!$Y$11,1,0))&lt;=12,Dropdowns!$X$11,Dropdowns!$X$11+ROUNDUP(((($D$136*12)+$F$136+IF($H$136&gt;Dropdowns!$Y$11,1,0))-12)/6,0)*(Dropdowns!$X$11/2))),0)</f>
        <v>0</v>
      </c>
      <c r="F339" s="450"/>
      <c r="G339" s="90" t="s">
        <v>440</v>
      </c>
      <c r="H339" s="482">
        <f>$C$339+$E$339</f>
        <v>0</v>
      </c>
      <c r="I339" s="483"/>
      <c r="J339" s="11"/>
      <c r="K339" s="189"/>
      <c r="L339" s="189"/>
      <c r="M339" s="189"/>
      <c r="N339" s="215"/>
      <c r="O339" s="215"/>
      <c r="P339" s="215"/>
      <c r="Q339" s="215"/>
      <c r="R339" s="215"/>
      <c r="S339" s="215"/>
      <c r="T339" s="189"/>
      <c r="U339" s="160"/>
      <c r="V339" s="480"/>
      <c r="W339" s="480"/>
      <c r="X339" s="480"/>
      <c r="Y339" s="480"/>
      <c r="Z339" s="480"/>
      <c r="AA339" s="480"/>
      <c r="AB339" s="480"/>
      <c r="AC339" s="480"/>
      <c r="AD339" s="480"/>
      <c r="AE339" s="480"/>
      <c r="AF339" s="160"/>
      <c r="AG339" s="160"/>
    </row>
    <row r="340" spans="1:33" ht="14.25" customHeight="1" x14ac:dyDescent="0.25">
      <c r="A340" s="11"/>
      <c r="B340" s="181"/>
      <c r="C340" s="323"/>
      <c r="D340" s="181"/>
      <c r="E340" s="324"/>
      <c r="F340" s="324"/>
      <c r="G340" s="90"/>
      <c r="H340" s="324"/>
      <c r="I340" s="324"/>
      <c r="J340" s="11"/>
      <c r="K340" s="215"/>
      <c r="L340" s="215"/>
      <c r="M340" s="215"/>
      <c r="N340" s="215"/>
      <c r="O340" s="215"/>
      <c r="P340" s="215"/>
      <c r="Q340" s="215"/>
      <c r="R340" s="215"/>
      <c r="S340" s="215"/>
      <c r="T340" s="215"/>
      <c r="U340" s="160"/>
      <c r="V340" s="480"/>
      <c r="W340" s="480"/>
      <c r="X340" s="480"/>
      <c r="Y340" s="480"/>
      <c r="Z340" s="480"/>
      <c r="AA340" s="480"/>
      <c r="AB340" s="480"/>
      <c r="AC340" s="480"/>
      <c r="AD340" s="480"/>
      <c r="AE340" s="480"/>
      <c r="AF340" s="160"/>
      <c r="AG340" s="160"/>
    </row>
    <row r="341" spans="1:33" ht="14.25" customHeight="1" x14ac:dyDescent="0.2">
      <c r="A341" s="367" t="s">
        <v>965</v>
      </c>
      <c r="B341" s="367"/>
      <c r="C341" s="367"/>
      <c r="D341" s="367"/>
      <c r="E341" s="367"/>
      <c r="F341" s="367"/>
      <c r="G341" s="367"/>
      <c r="H341" s="367"/>
      <c r="I341" s="367"/>
      <c r="J341" s="367"/>
      <c r="K341" s="215"/>
      <c r="L341" s="215"/>
      <c r="M341" s="215"/>
      <c r="N341" s="215"/>
      <c r="O341" s="215"/>
      <c r="P341" s="215"/>
      <c r="Q341" s="215"/>
      <c r="R341" s="215"/>
      <c r="S341" s="215"/>
      <c r="T341" s="215"/>
      <c r="U341" s="160"/>
      <c r="V341" s="480"/>
      <c r="W341" s="480"/>
      <c r="X341" s="480"/>
      <c r="Y341" s="480"/>
      <c r="Z341" s="480"/>
      <c r="AA341" s="480"/>
      <c r="AB341" s="480"/>
      <c r="AC341" s="480"/>
      <c r="AD341" s="480"/>
      <c r="AE341" s="480"/>
      <c r="AF341" s="160"/>
      <c r="AG341" s="160"/>
    </row>
    <row r="342" spans="1:33" x14ac:dyDescent="0.2">
      <c r="A342" s="103"/>
      <c r="B342" s="11"/>
      <c r="C342" s="11"/>
      <c r="D342" s="11"/>
      <c r="E342" s="11"/>
      <c r="F342" s="11"/>
      <c r="G342" s="11"/>
      <c r="H342" s="11"/>
      <c r="I342" s="11"/>
      <c r="J342" s="11"/>
      <c r="K342" s="189"/>
      <c r="L342" s="189"/>
      <c r="M342" s="189"/>
      <c r="N342" s="189"/>
      <c r="O342" s="189"/>
      <c r="P342" s="189"/>
      <c r="Q342" s="189"/>
      <c r="R342" s="189"/>
      <c r="S342" s="189"/>
      <c r="T342" s="189"/>
      <c r="U342" s="160"/>
      <c r="V342" s="480"/>
      <c r="W342" s="480"/>
      <c r="X342" s="480"/>
      <c r="Y342" s="480"/>
      <c r="Z342" s="480"/>
      <c r="AA342" s="480"/>
      <c r="AB342" s="480"/>
      <c r="AC342" s="480"/>
      <c r="AD342" s="480"/>
      <c r="AE342" s="480"/>
      <c r="AF342" s="160"/>
      <c r="AG342" s="160"/>
    </row>
    <row r="343" spans="1:33" ht="15" customHeight="1" x14ac:dyDescent="0.2">
      <c r="A343" s="406" t="s">
        <v>1000</v>
      </c>
      <c r="B343" s="407"/>
      <c r="C343" s="407"/>
      <c r="D343" s="407"/>
      <c r="E343" s="407"/>
      <c r="F343" s="407"/>
      <c r="G343" s="407"/>
      <c r="H343" s="407"/>
      <c r="I343" s="407"/>
      <c r="J343" s="408"/>
      <c r="K343" s="189"/>
      <c r="L343" s="189"/>
      <c r="M343" s="189"/>
      <c r="N343" s="386"/>
      <c r="O343" s="387"/>
      <c r="P343" s="387"/>
      <c r="Q343" s="387"/>
      <c r="R343" s="387"/>
      <c r="S343" s="388"/>
      <c r="T343" s="189"/>
      <c r="U343" s="160"/>
      <c r="V343" s="480"/>
      <c r="W343" s="480"/>
      <c r="X343" s="480"/>
      <c r="Y343" s="480"/>
      <c r="Z343" s="480"/>
      <c r="AA343" s="480"/>
      <c r="AB343" s="480"/>
      <c r="AC343" s="480"/>
      <c r="AD343" s="480"/>
      <c r="AE343" s="480"/>
      <c r="AF343" s="160"/>
      <c r="AG343" s="160"/>
    </row>
    <row r="344" spans="1:33" ht="15" customHeight="1" x14ac:dyDescent="0.2">
      <c r="A344" s="409"/>
      <c r="B344" s="410"/>
      <c r="C344" s="410"/>
      <c r="D344" s="410"/>
      <c r="E344" s="410"/>
      <c r="F344" s="410"/>
      <c r="G344" s="410"/>
      <c r="H344" s="410"/>
      <c r="I344" s="410"/>
      <c r="J344" s="411"/>
      <c r="K344" s="189"/>
      <c r="L344" s="189"/>
      <c r="M344" s="189"/>
      <c r="N344" s="389"/>
      <c r="O344" s="390"/>
      <c r="P344" s="390"/>
      <c r="Q344" s="390"/>
      <c r="R344" s="390"/>
      <c r="S344" s="391"/>
      <c r="T344" s="189"/>
      <c r="U344" s="160"/>
      <c r="V344" s="166"/>
      <c r="W344" s="166"/>
      <c r="X344" s="166"/>
      <c r="Y344" s="166"/>
      <c r="Z344" s="166"/>
      <c r="AA344" s="166"/>
      <c r="AB344" s="166"/>
      <c r="AC344" s="166"/>
      <c r="AD344" s="166"/>
      <c r="AE344" s="166"/>
      <c r="AF344" s="160"/>
      <c r="AG344" s="160"/>
    </row>
    <row r="345" spans="1:33" ht="15" customHeight="1" thickBot="1" x14ac:dyDescent="0.25">
      <c r="A345" s="234"/>
      <c r="B345" s="221"/>
      <c r="C345" s="221"/>
      <c r="D345" s="221"/>
      <c r="E345" s="221"/>
      <c r="F345" s="221"/>
      <c r="G345" s="221"/>
      <c r="H345" s="221"/>
      <c r="I345" s="221"/>
      <c r="J345" s="240"/>
      <c r="K345" s="215"/>
      <c r="L345" s="215"/>
      <c r="M345" s="215"/>
      <c r="N345" s="389"/>
      <c r="O345" s="390"/>
      <c r="P345" s="390"/>
      <c r="Q345" s="390"/>
      <c r="R345" s="390"/>
      <c r="S345" s="391"/>
      <c r="T345" s="215"/>
      <c r="U345" s="160"/>
      <c r="V345" s="166"/>
      <c r="W345" s="166"/>
      <c r="X345" s="166"/>
      <c r="Y345" s="166"/>
      <c r="Z345" s="166"/>
      <c r="AA345" s="166"/>
      <c r="AB345" s="166"/>
      <c r="AC345" s="166"/>
      <c r="AD345" s="166"/>
      <c r="AE345" s="166"/>
      <c r="AF345" s="160"/>
      <c r="AG345" s="160"/>
    </row>
    <row r="346" spans="1:33" ht="15" customHeight="1" thickBot="1" x14ac:dyDescent="0.25">
      <c r="A346" s="412" t="s">
        <v>922</v>
      </c>
      <c r="B346" s="413"/>
      <c r="C346" s="413"/>
      <c r="D346" s="413"/>
      <c r="E346" s="413"/>
      <c r="F346" s="413"/>
      <c r="G346" s="413"/>
      <c r="H346" s="413"/>
      <c r="I346" s="538"/>
      <c r="J346" s="539"/>
      <c r="K346" s="215"/>
      <c r="L346" s="215"/>
      <c r="M346" s="215"/>
      <c r="N346" s="389"/>
      <c r="O346" s="390"/>
      <c r="P346" s="390"/>
      <c r="Q346" s="390"/>
      <c r="R346" s="390"/>
      <c r="S346" s="391"/>
      <c r="T346" s="215"/>
      <c r="U346" s="160"/>
      <c r="V346" s="166"/>
      <c r="W346" s="166"/>
      <c r="X346" s="166"/>
      <c r="Y346" s="166"/>
      <c r="Z346" s="166"/>
      <c r="AA346" s="166"/>
      <c r="AB346" s="166"/>
      <c r="AC346" s="166"/>
      <c r="AD346" s="166"/>
      <c r="AE346" s="166"/>
      <c r="AF346" s="160"/>
      <c r="AG346" s="160"/>
    </row>
    <row r="347" spans="1:33" ht="15" customHeight="1" x14ac:dyDescent="0.2">
      <c r="A347" s="412"/>
      <c r="B347" s="413"/>
      <c r="C347" s="413"/>
      <c r="D347" s="413"/>
      <c r="E347" s="413"/>
      <c r="F347" s="413"/>
      <c r="G347" s="413"/>
      <c r="H347" s="413"/>
      <c r="I347" s="540" t="str">
        <f>IF($I$346&lt;&gt;"",IF(OR(ISNUMBER(VALUE(LEFT($I$346,3)))=FALSE,MID($I$346,4,1)&lt;&gt;"/",ISTEXT(IFERROR(VALUE(MID($I$346,5,1)),MID($I$346,5,1)))=FALSE),"Normally in format 123/A45678 or 123/AB45678",""),"")</f>
        <v/>
      </c>
      <c r="J347" s="541"/>
      <c r="K347" s="215"/>
      <c r="L347" s="215"/>
      <c r="M347" s="215"/>
      <c r="N347" s="389"/>
      <c r="O347" s="390"/>
      <c r="P347" s="390"/>
      <c r="Q347" s="390"/>
      <c r="R347" s="390"/>
      <c r="S347" s="391"/>
      <c r="T347" s="215"/>
      <c r="U347" s="160"/>
      <c r="V347" s="166"/>
      <c r="W347" s="166"/>
      <c r="X347" s="166"/>
      <c r="Y347" s="166"/>
      <c r="Z347" s="166"/>
      <c r="AA347" s="166"/>
      <c r="AB347" s="166"/>
      <c r="AC347" s="166"/>
      <c r="AD347" s="166"/>
      <c r="AE347" s="166"/>
      <c r="AF347" s="160"/>
      <c r="AG347" s="160"/>
    </row>
    <row r="348" spans="1:33" ht="15" customHeight="1" x14ac:dyDescent="0.2">
      <c r="A348" s="412"/>
      <c r="B348" s="413"/>
      <c r="C348" s="413"/>
      <c r="D348" s="413"/>
      <c r="E348" s="413"/>
      <c r="F348" s="413"/>
      <c r="G348" s="413"/>
      <c r="H348" s="413"/>
      <c r="I348" s="540"/>
      <c r="J348" s="541"/>
      <c r="K348" s="215"/>
      <c r="L348" s="215"/>
      <c r="M348" s="215"/>
      <c r="N348" s="389"/>
      <c r="O348" s="390"/>
      <c r="P348" s="390"/>
      <c r="Q348" s="390"/>
      <c r="R348" s="390"/>
      <c r="S348" s="391"/>
      <c r="T348" s="215"/>
      <c r="U348" s="160"/>
      <c r="V348" s="166"/>
      <c r="W348" s="166"/>
      <c r="X348" s="166"/>
      <c r="Y348" s="166"/>
      <c r="Z348" s="166"/>
      <c r="AA348" s="166"/>
      <c r="AB348" s="166"/>
      <c r="AC348" s="166"/>
      <c r="AD348" s="166"/>
      <c r="AE348" s="166"/>
      <c r="AF348" s="160"/>
      <c r="AG348" s="160"/>
    </row>
    <row r="349" spans="1:33" ht="15" customHeight="1" x14ac:dyDescent="0.2">
      <c r="A349" s="412"/>
      <c r="B349" s="413"/>
      <c r="C349" s="413"/>
      <c r="D349" s="413"/>
      <c r="E349" s="413"/>
      <c r="F349" s="413"/>
      <c r="G349" s="413"/>
      <c r="H349" s="413"/>
      <c r="I349" s="540"/>
      <c r="J349" s="541"/>
      <c r="K349" s="189"/>
      <c r="L349" s="189"/>
      <c r="M349" s="189"/>
      <c r="N349" s="392"/>
      <c r="O349" s="393"/>
      <c r="P349" s="393"/>
      <c r="Q349" s="393"/>
      <c r="R349" s="393"/>
      <c r="S349" s="394"/>
      <c r="T349" s="189"/>
      <c r="U349" s="160"/>
      <c r="V349" s="160"/>
      <c r="W349" s="160"/>
      <c r="X349" s="160"/>
      <c r="Y349" s="160"/>
      <c r="Z349" s="160"/>
      <c r="AA349" s="160"/>
      <c r="AB349" s="160"/>
      <c r="AC349" s="160"/>
      <c r="AD349" s="160"/>
      <c r="AE349" s="160"/>
      <c r="AF349" s="160"/>
      <c r="AG349" s="160"/>
    </row>
    <row r="350" spans="1:33" ht="15" customHeight="1" x14ac:dyDescent="0.2">
      <c r="A350" s="241"/>
      <c r="B350" s="242"/>
      <c r="C350" s="242"/>
      <c r="D350" s="242"/>
      <c r="E350" s="242"/>
      <c r="F350" s="242"/>
      <c r="G350" s="242"/>
      <c r="H350" s="242"/>
      <c r="I350" s="243"/>
      <c r="J350" s="244"/>
      <c r="K350" s="215"/>
      <c r="L350" s="215"/>
      <c r="M350" s="215"/>
      <c r="N350" s="233"/>
      <c r="O350" s="233"/>
      <c r="P350" s="233"/>
      <c r="Q350" s="233"/>
      <c r="R350" s="233"/>
      <c r="S350" s="233"/>
      <c r="T350" s="215"/>
      <c r="U350" s="160"/>
      <c r="V350" s="160"/>
      <c r="W350" s="160"/>
      <c r="X350" s="160"/>
      <c r="Y350" s="160"/>
      <c r="Z350" s="160"/>
      <c r="AA350" s="160"/>
      <c r="AB350" s="160"/>
      <c r="AC350" s="160"/>
      <c r="AD350" s="160"/>
      <c r="AE350" s="160"/>
      <c r="AF350" s="160"/>
      <c r="AG350" s="160"/>
    </row>
    <row r="351" spans="1:33" ht="15" customHeight="1" x14ac:dyDescent="0.2">
      <c r="A351" s="485" t="s">
        <v>441</v>
      </c>
      <c r="B351" s="486"/>
      <c r="C351" s="486"/>
      <c r="D351" s="486"/>
      <c r="E351" s="486"/>
      <c r="F351" s="486"/>
      <c r="G351" s="486"/>
      <c r="H351" s="486"/>
      <c r="I351" s="486"/>
      <c r="J351" s="487"/>
      <c r="K351" s="189"/>
      <c r="L351" s="189"/>
      <c r="M351" s="189"/>
      <c r="N351" s="189"/>
      <c r="O351" s="189"/>
      <c r="P351" s="189"/>
      <c r="Q351" s="189"/>
      <c r="R351" s="189"/>
      <c r="S351" s="189"/>
      <c r="T351" s="189"/>
      <c r="U351" s="160"/>
      <c r="V351" s="160"/>
      <c r="W351" s="160"/>
      <c r="X351" s="160"/>
      <c r="Y351" s="160"/>
      <c r="Z351" s="160"/>
      <c r="AA351" s="160"/>
      <c r="AB351" s="160"/>
      <c r="AC351" s="160"/>
      <c r="AD351" s="160"/>
      <c r="AE351" s="160"/>
      <c r="AF351" s="160"/>
      <c r="AG351" s="160"/>
    </row>
    <row r="352" spans="1:33" ht="15" customHeight="1" x14ac:dyDescent="0.2">
      <c r="A352" s="485"/>
      <c r="B352" s="486"/>
      <c r="C352" s="486"/>
      <c r="D352" s="486"/>
      <c r="E352" s="486"/>
      <c r="F352" s="486"/>
      <c r="G352" s="486"/>
      <c r="H352" s="486"/>
      <c r="I352" s="486"/>
      <c r="J352" s="487"/>
      <c r="K352" s="189"/>
      <c r="L352" s="189"/>
      <c r="M352" s="189"/>
      <c r="N352" s="189"/>
      <c r="O352" s="189"/>
      <c r="P352" s="189"/>
      <c r="Q352" s="189"/>
      <c r="R352" s="189"/>
      <c r="S352" s="189"/>
      <c r="T352" s="189"/>
      <c r="U352" s="160"/>
      <c r="V352" s="160"/>
      <c r="W352" s="160"/>
      <c r="X352" s="160"/>
      <c r="Y352" s="160"/>
      <c r="Z352" s="160"/>
      <c r="AA352" s="160"/>
      <c r="AB352" s="160"/>
      <c r="AC352" s="160"/>
      <c r="AD352" s="160"/>
      <c r="AE352" s="160"/>
      <c r="AF352" s="160"/>
      <c r="AG352" s="160"/>
    </row>
    <row r="353" spans="1:33" ht="15" customHeight="1" x14ac:dyDescent="0.2">
      <c r="A353" s="237"/>
      <c r="B353" s="238"/>
      <c r="C353" s="238"/>
      <c r="D353" s="238"/>
      <c r="E353" s="238"/>
      <c r="F353" s="238"/>
      <c r="G353" s="238"/>
      <c r="H353" s="238"/>
      <c r="I353" s="238"/>
      <c r="J353" s="239"/>
      <c r="K353" s="215"/>
      <c r="L353" s="215"/>
      <c r="M353" s="215"/>
      <c r="N353" s="215"/>
      <c r="O353" s="215"/>
      <c r="P353" s="215"/>
      <c r="Q353" s="215"/>
      <c r="R353" s="215"/>
      <c r="S353" s="215"/>
      <c r="T353" s="215"/>
      <c r="U353" s="160"/>
      <c r="V353" s="160"/>
      <c r="W353" s="160"/>
      <c r="X353" s="160"/>
      <c r="Y353" s="160"/>
      <c r="Z353" s="160"/>
      <c r="AA353" s="160"/>
      <c r="AB353" s="160"/>
      <c r="AC353" s="160"/>
      <c r="AD353" s="160"/>
      <c r="AE353" s="160"/>
      <c r="AF353" s="160"/>
      <c r="AG353" s="160"/>
    </row>
    <row r="354" spans="1:33" x14ac:dyDescent="0.2">
      <c r="A354" s="121"/>
      <c r="B354" s="121"/>
      <c r="C354" s="121"/>
      <c r="D354" s="121"/>
      <c r="E354" s="121"/>
      <c r="F354" s="121"/>
      <c r="G354" s="121"/>
      <c r="H354" s="121"/>
      <c r="I354" s="121"/>
      <c r="J354" s="121"/>
      <c r="K354" s="189"/>
      <c r="L354" s="189"/>
      <c r="M354" s="189"/>
      <c r="N354" s="189"/>
      <c r="O354" s="189"/>
      <c r="P354" s="189"/>
      <c r="Q354" s="189"/>
      <c r="R354" s="189"/>
      <c r="S354" s="189"/>
      <c r="T354" s="189"/>
      <c r="U354" s="160"/>
      <c r="V354" s="160"/>
      <c r="W354" s="160"/>
      <c r="X354" s="160"/>
      <c r="Y354" s="160"/>
      <c r="Z354" s="160"/>
      <c r="AA354" s="160"/>
      <c r="AB354" s="160"/>
      <c r="AC354" s="160"/>
      <c r="AD354" s="160"/>
      <c r="AE354" s="160"/>
      <c r="AF354" s="160"/>
      <c r="AG354" s="160"/>
    </row>
    <row r="355" spans="1:33" ht="15" x14ac:dyDescent="0.25">
      <c r="A355" s="88" t="s">
        <v>442</v>
      </c>
      <c r="B355" s="11"/>
      <c r="C355" s="11"/>
      <c r="D355" s="11"/>
      <c r="E355" s="11"/>
      <c r="F355" s="11"/>
      <c r="G355" s="11"/>
      <c r="H355" s="11"/>
      <c r="I355" s="11"/>
      <c r="J355" s="11"/>
      <c r="K355" s="189"/>
      <c r="L355" s="189"/>
      <c r="M355" s="189"/>
      <c r="N355" s="386"/>
      <c r="O355" s="387"/>
      <c r="P355" s="387"/>
      <c r="Q355" s="387"/>
      <c r="R355" s="387"/>
      <c r="S355" s="388"/>
      <c r="T355" s="189"/>
      <c r="U355" s="160"/>
      <c r="V355" s="160"/>
      <c r="W355" s="160"/>
      <c r="X355" s="160"/>
      <c r="Y355" s="160"/>
      <c r="Z355" s="160"/>
      <c r="AA355" s="160"/>
      <c r="AB355" s="160"/>
      <c r="AC355" s="160"/>
      <c r="AD355" s="160"/>
      <c r="AE355" s="160"/>
      <c r="AF355" s="160"/>
      <c r="AG355" s="160"/>
    </row>
    <row r="356" spans="1:33" ht="15" customHeight="1" x14ac:dyDescent="0.2">
      <c r="A356" s="11"/>
      <c r="B356" s="481" t="s">
        <v>446</v>
      </c>
      <c r="C356" s="481"/>
      <c r="D356" s="481" t="s">
        <v>447</v>
      </c>
      <c r="E356" s="481"/>
      <c r="F356" s="122" t="s">
        <v>448</v>
      </c>
      <c r="G356" s="123" t="s">
        <v>450</v>
      </c>
      <c r="H356" s="123"/>
      <c r="I356" s="122" t="s">
        <v>449</v>
      </c>
      <c r="J356" s="11"/>
      <c r="K356" s="189"/>
      <c r="L356" s="189"/>
      <c r="M356" s="189"/>
      <c r="N356" s="389"/>
      <c r="O356" s="390"/>
      <c r="P356" s="390"/>
      <c r="Q356" s="390"/>
      <c r="R356" s="390"/>
      <c r="S356" s="391"/>
      <c r="T356" s="189"/>
      <c r="U356" s="160"/>
      <c r="V356" s="478"/>
      <c r="W356" s="478"/>
      <c r="X356" s="478"/>
      <c r="Y356" s="478"/>
      <c r="Z356" s="478"/>
      <c r="AA356" s="478"/>
      <c r="AB356" s="478"/>
      <c r="AC356" s="478"/>
      <c r="AD356" s="478"/>
      <c r="AE356" s="478"/>
      <c r="AF356" s="160"/>
      <c r="AG356" s="160"/>
    </row>
    <row r="357" spans="1:33" ht="15" x14ac:dyDescent="0.25">
      <c r="A357" s="3"/>
      <c r="B357" s="488"/>
      <c r="C357" s="489"/>
      <c r="D357" s="490">
        <v>85210</v>
      </c>
      <c r="E357" s="490"/>
      <c r="F357" s="78" t="s">
        <v>445</v>
      </c>
      <c r="G357" s="489" t="s">
        <v>470</v>
      </c>
      <c r="H357" s="489"/>
      <c r="I357" s="79">
        <v>10</v>
      </c>
      <c r="J357" s="11"/>
      <c r="K357" s="189"/>
      <c r="L357" s="189"/>
      <c r="M357" s="192"/>
      <c r="N357" s="389"/>
      <c r="O357" s="390"/>
      <c r="P357" s="390"/>
      <c r="Q357" s="390"/>
      <c r="R357" s="390"/>
      <c r="S357" s="391"/>
      <c r="T357" s="189"/>
      <c r="U357" s="160"/>
      <c r="V357" s="478"/>
      <c r="W357" s="478"/>
      <c r="X357" s="478"/>
      <c r="Y357" s="478"/>
      <c r="Z357" s="478"/>
      <c r="AA357" s="478"/>
      <c r="AB357" s="478"/>
      <c r="AC357" s="478"/>
      <c r="AD357" s="478"/>
      <c r="AE357" s="478"/>
      <c r="AF357" s="160"/>
      <c r="AG357" s="160"/>
    </row>
    <row r="358" spans="1:33" ht="15" customHeight="1" x14ac:dyDescent="0.2">
      <c r="A358" s="11"/>
      <c r="B358" s="451" t="s">
        <v>451</v>
      </c>
      <c r="C358" s="451"/>
      <c r="D358" s="11"/>
      <c r="E358" s="11"/>
      <c r="F358" s="11"/>
      <c r="G358" s="474" t="s">
        <v>452</v>
      </c>
      <c r="H358" s="474"/>
      <c r="I358" s="11"/>
      <c r="J358" s="11"/>
      <c r="K358" s="189"/>
      <c r="L358" s="189"/>
      <c r="M358" s="189"/>
      <c r="N358" s="389"/>
      <c r="O358" s="390"/>
      <c r="P358" s="390"/>
      <c r="Q358" s="390"/>
      <c r="R358" s="390"/>
      <c r="S358" s="391"/>
      <c r="T358" s="189"/>
      <c r="U358" s="160"/>
      <c r="V358" s="160"/>
      <c r="W358" s="160"/>
      <c r="X358" s="160"/>
      <c r="Y358" s="160"/>
      <c r="Z358" s="160"/>
      <c r="AA358" s="160"/>
      <c r="AB358" s="160"/>
      <c r="AC358" s="160"/>
      <c r="AD358" s="160"/>
      <c r="AE358" s="160"/>
      <c r="AF358" s="160"/>
      <c r="AG358" s="160"/>
    </row>
    <row r="359" spans="1:33" ht="15" customHeight="1" x14ac:dyDescent="0.2">
      <c r="A359" s="11"/>
      <c r="B359" s="127" t="str">
        <f>CONCATENATE(IF(LEN($B$357)&lt;&gt;6,"must be 6 characters",""),IF(ISNUMBER(FIND("999",$B$357))," / can't use 999 code ! ",""))</f>
        <v>must be 6 characters</v>
      </c>
      <c r="C359" s="3"/>
      <c r="D359" s="104"/>
      <c r="E359" s="11"/>
      <c r="F359" s="11"/>
      <c r="G359" s="104" t="str">
        <f>IF(LEN($G$357)&lt;&gt;5,"must be 5 characters","")</f>
        <v/>
      </c>
      <c r="H359" s="11"/>
      <c r="I359" s="11"/>
      <c r="J359" s="11"/>
      <c r="K359" s="189"/>
      <c r="L359" s="189"/>
      <c r="M359" s="189"/>
      <c r="N359" s="392"/>
      <c r="O359" s="393"/>
      <c r="P359" s="393"/>
      <c r="Q359" s="393"/>
      <c r="R359" s="393"/>
      <c r="S359" s="394"/>
      <c r="T359" s="189"/>
      <c r="U359" s="160"/>
      <c r="V359" s="160"/>
      <c r="W359" s="160"/>
      <c r="X359" s="160"/>
      <c r="Y359" s="160"/>
      <c r="Z359" s="160"/>
      <c r="AA359" s="160"/>
      <c r="AB359" s="160"/>
      <c r="AC359" s="160"/>
      <c r="AD359" s="160"/>
      <c r="AE359" s="160"/>
      <c r="AF359" s="160"/>
      <c r="AG359" s="160"/>
    </row>
    <row r="360" spans="1:33" x14ac:dyDescent="0.2">
      <c r="A360" s="11"/>
      <c r="B360" s="11"/>
      <c r="C360" s="11"/>
      <c r="D360" s="11"/>
      <c r="E360" s="11"/>
      <c r="F360" s="11"/>
      <c r="G360" s="11"/>
      <c r="H360" s="11"/>
      <c r="I360" s="11"/>
      <c r="J360" s="11"/>
      <c r="K360" s="189"/>
      <c r="L360" s="189"/>
      <c r="M360" s="189"/>
      <c r="N360" s="189"/>
      <c r="O360" s="189"/>
      <c r="P360" s="189"/>
      <c r="Q360" s="189"/>
      <c r="R360" s="189"/>
      <c r="S360" s="189"/>
      <c r="T360" s="189"/>
      <c r="U360" s="160"/>
      <c r="V360" s="167"/>
      <c r="W360" s="160"/>
      <c r="X360" s="160"/>
      <c r="Y360" s="160"/>
      <c r="Z360" s="160"/>
      <c r="AA360" s="160"/>
      <c r="AB360" s="160"/>
      <c r="AC360" s="160"/>
      <c r="AD360" s="160"/>
      <c r="AE360" s="160"/>
      <c r="AF360" s="160"/>
      <c r="AG360" s="160"/>
    </row>
    <row r="361" spans="1:33" x14ac:dyDescent="0.2">
      <c r="A361" s="508" t="s">
        <v>894</v>
      </c>
      <c r="B361" s="509"/>
      <c r="C361" s="509"/>
      <c r="D361" s="509"/>
      <c r="E361" s="509"/>
      <c r="F361" s="509"/>
      <c r="G361" s="509"/>
      <c r="H361" s="509"/>
      <c r="I361" s="509"/>
      <c r="J361" s="510"/>
      <c r="K361" s="189"/>
      <c r="L361" s="189"/>
      <c r="M361" s="189"/>
      <c r="N361" s="189"/>
      <c r="O361" s="189"/>
      <c r="P361" s="189"/>
      <c r="Q361" s="189"/>
      <c r="R361" s="189"/>
      <c r="S361" s="189"/>
      <c r="T361" s="189"/>
      <c r="U361" s="160"/>
      <c r="V361" s="160"/>
      <c r="W361" s="160"/>
      <c r="X361" s="160"/>
      <c r="Y361" s="160"/>
      <c r="Z361" s="160"/>
      <c r="AA361" s="160"/>
      <c r="AB361" s="160"/>
      <c r="AC361" s="160"/>
      <c r="AD361" s="160"/>
      <c r="AE361" s="160"/>
      <c r="AF361" s="160"/>
      <c r="AG361" s="160"/>
    </row>
    <row r="362" spans="1:33" x14ac:dyDescent="0.2">
      <c r="A362" s="511"/>
      <c r="B362" s="512"/>
      <c r="C362" s="512"/>
      <c r="D362" s="512"/>
      <c r="E362" s="512"/>
      <c r="F362" s="512"/>
      <c r="G362" s="512"/>
      <c r="H362" s="512"/>
      <c r="I362" s="512"/>
      <c r="J362" s="513"/>
      <c r="K362" s="189"/>
      <c r="L362" s="189"/>
      <c r="M362" s="189"/>
      <c r="N362" s="189"/>
      <c r="O362" s="189"/>
      <c r="P362" s="189"/>
      <c r="Q362" s="189"/>
      <c r="R362" s="189"/>
      <c r="S362" s="189"/>
      <c r="T362" s="189"/>
      <c r="U362" s="160"/>
      <c r="V362" s="160"/>
      <c r="W362" s="160"/>
      <c r="X362" s="160"/>
      <c r="Y362" s="160"/>
      <c r="Z362" s="160"/>
      <c r="AA362" s="160"/>
      <c r="AB362" s="160"/>
      <c r="AC362" s="160"/>
      <c r="AD362" s="160"/>
      <c r="AE362" s="160"/>
      <c r="AF362" s="160"/>
      <c r="AG362" s="160"/>
    </row>
    <row r="363" spans="1:33" x14ac:dyDescent="0.2">
      <c r="A363" s="514"/>
      <c r="B363" s="515"/>
      <c r="C363" s="515"/>
      <c r="D363" s="515"/>
      <c r="E363" s="515"/>
      <c r="F363" s="515"/>
      <c r="G363" s="515"/>
      <c r="H363" s="515"/>
      <c r="I363" s="515"/>
      <c r="J363" s="516"/>
      <c r="K363" s="189"/>
      <c r="L363" s="189"/>
      <c r="M363" s="189"/>
      <c r="N363" s="189"/>
      <c r="O363" s="189"/>
      <c r="P363" s="189"/>
      <c r="Q363" s="189"/>
      <c r="R363" s="189"/>
      <c r="S363" s="189"/>
      <c r="T363" s="189"/>
      <c r="U363" s="160"/>
      <c r="V363" s="160"/>
      <c r="W363" s="160"/>
      <c r="X363" s="160"/>
      <c r="Y363" s="160"/>
      <c r="Z363" s="160"/>
      <c r="AA363" s="160"/>
      <c r="AB363" s="160"/>
      <c r="AC363" s="160"/>
      <c r="AD363" s="160"/>
      <c r="AE363" s="160"/>
      <c r="AF363" s="160"/>
      <c r="AG363" s="160"/>
    </row>
    <row r="364" spans="1:33" x14ac:dyDescent="0.2">
      <c r="A364" s="499" t="s">
        <v>460</v>
      </c>
      <c r="B364" s="500"/>
      <c r="C364" s="500"/>
      <c r="D364" s="500"/>
      <c r="E364" s="500"/>
      <c r="F364" s="500"/>
      <c r="G364" s="500"/>
      <c r="H364" s="500"/>
      <c r="I364" s="500"/>
      <c r="J364" s="501"/>
      <c r="K364" s="189"/>
      <c r="L364" s="189"/>
      <c r="M364" s="189"/>
      <c r="N364" s="189"/>
      <c r="O364" s="189"/>
      <c r="P364" s="189"/>
      <c r="Q364" s="189"/>
      <c r="R364" s="189"/>
      <c r="S364" s="189"/>
      <c r="T364" s="189"/>
      <c r="U364" s="160"/>
      <c r="V364" s="160"/>
      <c r="W364" s="160"/>
      <c r="X364" s="160"/>
      <c r="Y364" s="160"/>
      <c r="Z364" s="160"/>
      <c r="AA364" s="160"/>
      <c r="AB364" s="160"/>
      <c r="AC364" s="160"/>
      <c r="AD364" s="160"/>
      <c r="AE364" s="160"/>
      <c r="AF364" s="160"/>
      <c r="AG364" s="160"/>
    </row>
    <row r="365" spans="1:33" ht="14.25" customHeight="1" x14ac:dyDescent="0.2">
      <c r="A365" s="502"/>
      <c r="B365" s="503"/>
      <c r="C365" s="503"/>
      <c r="D365" s="503"/>
      <c r="E365" s="503"/>
      <c r="F365" s="503"/>
      <c r="G365" s="503"/>
      <c r="H365" s="503"/>
      <c r="I365" s="503"/>
      <c r="J365" s="504"/>
      <c r="K365" s="189"/>
      <c r="L365" s="189"/>
      <c r="M365" s="189"/>
      <c r="N365" s="189"/>
      <c r="O365" s="189"/>
      <c r="P365" s="189"/>
      <c r="Q365" s="189"/>
      <c r="R365" s="189"/>
      <c r="S365" s="189"/>
      <c r="T365" s="189"/>
      <c r="U365" s="160"/>
      <c r="V365" s="160"/>
      <c r="W365" s="160"/>
      <c r="X365" s="160"/>
      <c r="Y365" s="160"/>
      <c r="Z365" s="160"/>
      <c r="AA365" s="160"/>
      <c r="AB365" s="160"/>
      <c r="AC365" s="160"/>
      <c r="AD365" s="160"/>
      <c r="AE365" s="160"/>
      <c r="AF365" s="160"/>
      <c r="AG365" s="160"/>
    </row>
    <row r="366" spans="1:33" x14ac:dyDescent="0.2">
      <c r="A366" s="505"/>
      <c r="B366" s="506"/>
      <c r="C366" s="506"/>
      <c r="D366" s="506"/>
      <c r="E366" s="506"/>
      <c r="F366" s="506"/>
      <c r="G366" s="506"/>
      <c r="H366" s="506"/>
      <c r="I366" s="506"/>
      <c r="J366" s="507"/>
      <c r="K366" s="189"/>
      <c r="L366" s="189"/>
      <c r="M366" s="189"/>
      <c r="N366" s="189"/>
      <c r="O366" s="189"/>
      <c r="P366" s="189"/>
      <c r="Q366" s="189"/>
      <c r="R366" s="189"/>
      <c r="S366" s="189"/>
      <c r="T366" s="189"/>
      <c r="U366" s="160"/>
      <c r="V366" s="160"/>
      <c r="W366" s="160"/>
      <c r="X366" s="160"/>
      <c r="Y366" s="160"/>
      <c r="Z366" s="160"/>
      <c r="AA366" s="160"/>
      <c r="AB366" s="160"/>
      <c r="AC366" s="160"/>
      <c r="AD366" s="160"/>
      <c r="AE366" s="160"/>
      <c r="AF366" s="160"/>
      <c r="AG366" s="160"/>
    </row>
    <row r="367" spans="1:33" ht="15" thickBot="1" x14ac:dyDescent="0.25">
      <c r="A367" s="124"/>
      <c r="B367" s="124"/>
      <c r="C367" s="124"/>
      <c r="D367" s="124"/>
      <c r="E367" s="124"/>
      <c r="F367" s="124"/>
      <c r="G367" s="124"/>
      <c r="H367" s="124"/>
      <c r="I367" s="124"/>
      <c r="J367" s="124"/>
      <c r="K367" s="189"/>
      <c r="L367" s="189"/>
      <c r="M367" s="189"/>
      <c r="N367" s="189"/>
      <c r="O367" s="189"/>
      <c r="P367" s="189"/>
      <c r="Q367" s="189"/>
      <c r="R367" s="189"/>
      <c r="S367" s="189"/>
      <c r="T367" s="189"/>
      <c r="U367" s="160"/>
      <c r="V367" s="160"/>
      <c r="W367" s="160"/>
      <c r="X367" s="160"/>
      <c r="Y367" s="160"/>
      <c r="Z367" s="160"/>
      <c r="AA367" s="160"/>
      <c r="AB367" s="160"/>
      <c r="AC367" s="160"/>
      <c r="AD367" s="160"/>
      <c r="AE367" s="160"/>
      <c r="AF367" s="160"/>
      <c r="AG367" s="160"/>
    </row>
    <row r="368" spans="1:33" ht="15.75" customHeight="1" thickBot="1" x14ac:dyDescent="0.25">
      <c r="A368" s="11"/>
      <c r="B368" s="119"/>
      <c r="C368" s="119" t="s">
        <v>457</v>
      </c>
      <c r="D368" s="452"/>
      <c r="E368" s="453"/>
      <c r="F368" s="453"/>
      <c r="G368" s="453"/>
      <c r="H368" s="453"/>
      <c r="I368" s="454"/>
      <c r="J368" s="11"/>
      <c r="K368" s="189"/>
      <c r="L368" s="189"/>
      <c r="M368" s="189"/>
      <c r="N368" s="386"/>
      <c r="O368" s="387"/>
      <c r="P368" s="387"/>
      <c r="Q368" s="387"/>
      <c r="R368" s="387"/>
      <c r="S368" s="388"/>
      <c r="T368" s="189"/>
      <c r="U368" s="160"/>
      <c r="V368" s="160"/>
      <c r="W368" s="160"/>
      <c r="X368" s="160"/>
      <c r="Y368" s="160"/>
      <c r="Z368" s="160"/>
      <c r="AA368" s="160"/>
      <c r="AB368" s="160"/>
      <c r="AC368" s="160"/>
      <c r="AD368" s="160"/>
      <c r="AE368" s="160"/>
      <c r="AF368" s="160"/>
      <c r="AG368" s="160"/>
    </row>
    <row r="369" spans="1:33" ht="15.75" customHeight="1" thickBot="1" x14ac:dyDescent="0.25">
      <c r="A369" s="11"/>
      <c r="B369" s="119"/>
      <c r="C369" s="119" t="s">
        <v>453</v>
      </c>
      <c r="D369" s="452"/>
      <c r="E369" s="453"/>
      <c r="F369" s="453"/>
      <c r="G369" s="453"/>
      <c r="H369" s="453"/>
      <c r="I369" s="454"/>
      <c r="J369" s="11"/>
      <c r="K369" s="189"/>
      <c r="L369" s="189"/>
      <c r="M369" s="189"/>
      <c r="N369" s="389"/>
      <c r="O369" s="390"/>
      <c r="P369" s="390"/>
      <c r="Q369" s="390"/>
      <c r="R369" s="390"/>
      <c r="S369" s="391"/>
      <c r="T369" s="189"/>
      <c r="U369" s="160"/>
      <c r="V369" s="160"/>
      <c r="W369" s="160"/>
      <c r="X369" s="160"/>
      <c r="Y369" s="160"/>
      <c r="Z369" s="160"/>
      <c r="AA369" s="160"/>
      <c r="AB369" s="160"/>
      <c r="AC369" s="160"/>
      <c r="AD369" s="160"/>
      <c r="AE369" s="160"/>
      <c r="AF369" s="160"/>
      <c r="AG369" s="160"/>
    </row>
    <row r="370" spans="1:33" ht="15.75" customHeight="1" thickBot="1" x14ac:dyDescent="0.25">
      <c r="A370" s="11"/>
      <c r="B370" s="119"/>
      <c r="C370" s="119" t="s">
        <v>854</v>
      </c>
      <c r="D370" s="475"/>
      <c r="E370" s="476"/>
      <c r="F370" s="476"/>
      <c r="G370" s="476"/>
      <c r="H370" s="476"/>
      <c r="I370" s="477"/>
      <c r="J370" s="11"/>
      <c r="K370" s="189"/>
      <c r="L370" s="193"/>
      <c r="M370" s="189"/>
      <c r="N370" s="389"/>
      <c r="O370" s="390"/>
      <c r="P370" s="390"/>
      <c r="Q370" s="390"/>
      <c r="R370" s="390"/>
      <c r="S370" s="391"/>
      <c r="T370" s="189"/>
      <c r="U370" s="160"/>
      <c r="V370" s="160"/>
      <c r="W370" s="160"/>
      <c r="X370" s="160"/>
      <c r="Y370" s="160"/>
      <c r="Z370" s="160"/>
      <c r="AA370" s="160"/>
      <c r="AB370" s="160"/>
      <c r="AC370" s="160"/>
      <c r="AD370" s="160"/>
      <c r="AE370" s="160"/>
      <c r="AF370" s="160"/>
      <c r="AG370" s="160"/>
    </row>
    <row r="371" spans="1:33" ht="15.75" customHeight="1" thickBot="1" x14ac:dyDescent="0.25">
      <c r="A371" s="11"/>
      <c r="B371" s="119"/>
      <c r="C371" s="119" t="s">
        <v>458</v>
      </c>
      <c r="D371" s="452"/>
      <c r="E371" s="453"/>
      <c r="F371" s="453"/>
      <c r="G371" s="453"/>
      <c r="H371" s="453"/>
      <c r="I371" s="454"/>
      <c r="J371" s="11"/>
      <c r="K371" s="189"/>
      <c r="L371" s="193"/>
      <c r="M371" s="189"/>
      <c r="N371" s="389"/>
      <c r="O371" s="390"/>
      <c r="P371" s="390"/>
      <c r="Q371" s="390"/>
      <c r="R371" s="390"/>
      <c r="S371" s="391"/>
      <c r="T371" s="189"/>
      <c r="U371" s="160"/>
      <c r="V371" s="160"/>
      <c r="W371" s="160"/>
      <c r="X371" s="160"/>
      <c r="Y371" s="160"/>
      <c r="Z371" s="160"/>
      <c r="AA371" s="160"/>
      <c r="AB371" s="160"/>
      <c r="AC371" s="160"/>
      <c r="AD371" s="160"/>
      <c r="AE371" s="160"/>
      <c r="AF371" s="160"/>
      <c r="AG371" s="160"/>
    </row>
    <row r="372" spans="1:33" ht="15.75" customHeight="1" thickBot="1" x14ac:dyDescent="0.25">
      <c r="A372" s="11"/>
      <c r="B372" s="119"/>
      <c r="C372" s="119" t="s">
        <v>455</v>
      </c>
      <c r="D372" s="452"/>
      <c r="E372" s="453"/>
      <c r="F372" s="453"/>
      <c r="G372" s="453"/>
      <c r="H372" s="453"/>
      <c r="I372" s="454"/>
      <c r="J372" s="11"/>
      <c r="K372" s="189"/>
      <c r="L372" s="189"/>
      <c r="M372" s="189"/>
      <c r="N372" s="389"/>
      <c r="O372" s="390"/>
      <c r="P372" s="390"/>
      <c r="Q372" s="390"/>
      <c r="R372" s="390"/>
      <c r="S372" s="391"/>
      <c r="T372" s="189"/>
      <c r="U372" s="160"/>
      <c r="V372" s="160"/>
      <c r="W372" s="160"/>
      <c r="X372" s="160"/>
      <c r="Y372" s="160"/>
      <c r="Z372" s="160"/>
      <c r="AA372" s="160"/>
      <c r="AB372" s="160"/>
      <c r="AC372" s="160"/>
      <c r="AD372" s="160"/>
      <c r="AE372" s="160"/>
      <c r="AF372" s="160"/>
      <c r="AG372" s="160"/>
    </row>
    <row r="373" spans="1:33" ht="15.75" customHeight="1" thickBot="1" x14ac:dyDescent="0.3">
      <c r="A373" s="11"/>
      <c r="B373" s="119"/>
      <c r="C373" s="119" t="s">
        <v>456</v>
      </c>
      <c r="D373" s="498"/>
      <c r="E373" s="453"/>
      <c r="F373" s="453"/>
      <c r="G373" s="453"/>
      <c r="H373" s="453"/>
      <c r="I373" s="454"/>
      <c r="J373" s="11"/>
      <c r="K373" s="189"/>
      <c r="L373" s="189"/>
      <c r="M373" s="189"/>
      <c r="N373" s="389"/>
      <c r="O373" s="390"/>
      <c r="P373" s="390"/>
      <c r="Q373" s="390"/>
      <c r="R373" s="390"/>
      <c r="S373" s="391"/>
      <c r="T373" s="189"/>
      <c r="U373" s="160"/>
      <c r="V373" s="160"/>
      <c r="W373" s="160"/>
      <c r="X373" s="160"/>
      <c r="Y373" s="160"/>
      <c r="Z373" s="160"/>
      <c r="AA373" s="160"/>
      <c r="AB373" s="160"/>
      <c r="AC373" s="160"/>
      <c r="AD373" s="160"/>
      <c r="AE373" s="160"/>
      <c r="AF373" s="160"/>
      <c r="AG373" s="160"/>
    </row>
    <row r="374" spans="1:33" ht="15" customHeight="1" x14ac:dyDescent="0.2">
      <c r="A374" s="11"/>
      <c r="B374" s="11"/>
      <c r="C374" s="11"/>
      <c r="D374" s="497" t="str">
        <f>IF($D$373&lt;&gt;"",IF(OR(LEFT($D$373,1)=" ",RIGHT($D$373,1)=" "),"Please remove space at beginning or end of email address",IF(RIGHT($D$373,9)&lt;&gt;".ox.ac.uk","Please list Oxford email address","")),"")</f>
        <v/>
      </c>
      <c r="E374" s="497"/>
      <c r="F374" s="497"/>
      <c r="G374" s="497"/>
      <c r="H374" s="497"/>
      <c r="I374" s="497"/>
      <c r="J374" s="11"/>
      <c r="K374" s="189"/>
      <c r="L374" s="189"/>
      <c r="M374" s="189"/>
      <c r="N374" s="392"/>
      <c r="O374" s="393"/>
      <c r="P374" s="393"/>
      <c r="Q374" s="393"/>
      <c r="R374" s="393"/>
      <c r="S374" s="394"/>
      <c r="T374" s="189"/>
      <c r="U374" s="160"/>
      <c r="V374" s="167"/>
      <c r="W374" s="160"/>
      <c r="X374" s="160"/>
      <c r="Y374" s="160"/>
      <c r="Z374" s="160"/>
      <c r="AA374" s="160"/>
      <c r="AB374" s="160"/>
      <c r="AC374" s="160"/>
      <c r="AD374" s="160"/>
      <c r="AE374" s="160"/>
      <c r="AF374" s="160"/>
      <c r="AG374" s="160"/>
    </row>
    <row r="375" spans="1:33" x14ac:dyDescent="0.2">
      <c r="A375" s="113" t="s">
        <v>461</v>
      </c>
      <c r="B375" s="11"/>
      <c r="C375" s="11"/>
      <c r="D375" s="11"/>
      <c r="E375" s="11"/>
      <c r="F375" s="11"/>
      <c r="G375" s="11"/>
      <c r="H375" s="11"/>
      <c r="I375" s="11"/>
      <c r="J375" s="11"/>
      <c r="K375" s="189"/>
      <c r="L375" s="189"/>
      <c r="M375" s="189"/>
      <c r="N375" s="189"/>
      <c r="O375" s="189"/>
      <c r="P375" s="189"/>
      <c r="Q375" s="189"/>
      <c r="R375" s="189"/>
      <c r="S375" s="189"/>
      <c r="T375" s="189"/>
      <c r="U375" s="160"/>
      <c r="V375" s="160"/>
      <c r="W375" s="160"/>
      <c r="X375" s="160"/>
      <c r="Y375" s="160"/>
      <c r="Z375" s="160"/>
      <c r="AA375" s="160"/>
      <c r="AB375" s="160"/>
      <c r="AC375" s="160"/>
      <c r="AD375" s="160"/>
      <c r="AE375" s="160"/>
      <c r="AF375" s="160"/>
      <c r="AG375" s="160"/>
    </row>
    <row r="376" spans="1:33" ht="14.25" customHeight="1" x14ac:dyDescent="0.2">
      <c r="A376" s="113" t="s">
        <v>459</v>
      </c>
      <c r="B376" s="113"/>
      <c r="C376" s="113"/>
      <c r="D376" s="113"/>
      <c r="E376" s="113"/>
      <c r="F376" s="113"/>
      <c r="G376" s="113"/>
      <c r="H376" s="113"/>
      <c r="I376" s="113"/>
      <c r="J376" s="113"/>
      <c r="K376" s="189"/>
      <c r="L376" s="189"/>
      <c r="M376" s="189"/>
      <c r="N376" s="189"/>
      <c r="O376" s="189"/>
      <c r="P376" s="189"/>
      <c r="Q376" s="189"/>
      <c r="R376" s="189"/>
      <c r="S376" s="189"/>
      <c r="T376" s="189"/>
      <c r="U376" s="160"/>
      <c r="V376" s="160"/>
      <c r="W376" s="160"/>
      <c r="X376" s="160"/>
      <c r="Y376" s="160"/>
      <c r="Z376" s="160"/>
      <c r="AA376" s="160"/>
      <c r="AB376" s="160"/>
      <c r="AC376" s="160"/>
      <c r="AD376" s="160"/>
      <c r="AE376" s="160"/>
      <c r="AF376" s="160"/>
      <c r="AG376" s="160"/>
    </row>
    <row r="377" spans="1:33" x14ac:dyDescent="0.2">
      <c r="A377" s="113"/>
      <c r="B377" s="113"/>
      <c r="C377" s="113"/>
      <c r="D377" s="113"/>
      <c r="E377" s="113"/>
      <c r="F377" s="113"/>
      <c r="G377" s="113"/>
      <c r="H377" s="184"/>
      <c r="I377" s="184"/>
      <c r="J377" s="185"/>
      <c r="K377" s="189"/>
      <c r="L377" s="189"/>
      <c r="M377" s="189"/>
      <c r="N377" s="189"/>
      <c r="O377" s="189"/>
      <c r="P377" s="189"/>
      <c r="Q377" s="189"/>
      <c r="R377" s="189"/>
      <c r="S377" s="189"/>
      <c r="T377" s="189"/>
      <c r="U377" s="160"/>
      <c r="V377" s="160"/>
      <c r="W377" s="160"/>
      <c r="X377" s="160"/>
      <c r="Y377" s="160"/>
      <c r="Z377" s="160"/>
      <c r="AA377" s="160"/>
      <c r="AB377" s="160"/>
      <c r="AC377" s="160"/>
      <c r="AD377" s="160"/>
      <c r="AE377" s="160"/>
      <c r="AF377" s="160"/>
      <c r="AG377" s="160"/>
    </row>
    <row r="378" spans="1:33" ht="15.75" x14ac:dyDescent="0.25">
      <c r="A378" s="125" t="s">
        <v>462</v>
      </c>
      <c r="B378" s="11"/>
      <c r="C378" s="11"/>
      <c r="D378" s="11"/>
      <c r="E378" s="11"/>
      <c r="F378" s="11"/>
      <c r="G378" s="11"/>
      <c r="H378" s="184"/>
      <c r="I378" s="184"/>
      <c r="J378" s="108"/>
      <c r="K378" s="189"/>
      <c r="L378" s="189"/>
      <c r="M378" s="189"/>
      <c r="N378" s="189"/>
      <c r="O378" s="189"/>
      <c r="P378" s="189"/>
      <c r="Q378" s="189"/>
      <c r="R378" s="189"/>
      <c r="S378" s="189"/>
      <c r="T378" s="189"/>
      <c r="U378" s="160"/>
      <c r="V378" s="160"/>
      <c r="W378" s="160"/>
      <c r="X378" s="160"/>
      <c r="Y378" s="160"/>
      <c r="Z378" s="160"/>
      <c r="AA378" s="160"/>
      <c r="AB378" s="160"/>
      <c r="AC378" s="160"/>
      <c r="AD378" s="160"/>
      <c r="AE378" s="160"/>
      <c r="AF378" s="160"/>
      <c r="AG378" s="160"/>
    </row>
    <row r="379" spans="1:33" ht="15" x14ac:dyDescent="0.2">
      <c r="A379" s="442" t="s">
        <v>864</v>
      </c>
      <c r="B379" s="442"/>
      <c r="C379" s="442"/>
      <c r="D379" s="442"/>
      <c r="E379" s="442"/>
      <c r="F379" s="11"/>
      <c r="G379" s="11"/>
      <c r="H379" s="108"/>
      <c r="I379" s="108"/>
      <c r="J379" s="108"/>
      <c r="K379" s="189"/>
      <c r="L379" s="189"/>
      <c r="M379" s="189"/>
      <c r="N379" s="189"/>
      <c r="O379" s="189"/>
      <c r="P379" s="189"/>
      <c r="Q379" s="189"/>
      <c r="R379" s="189"/>
      <c r="S379" s="189"/>
      <c r="T379" s="189"/>
      <c r="U379" s="160"/>
      <c r="V379" s="160"/>
      <c r="W379" s="160"/>
      <c r="X379" s="160"/>
      <c r="Y379" s="160"/>
      <c r="Z379" s="160"/>
      <c r="AA379" s="160"/>
      <c r="AB379" s="160"/>
      <c r="AC379" s="160"/>
      <c r="AD379" s="160"/>
      <c r="AE379" s="160"/>
      <c r="AF379" s="160"/>
      <c r="AG379" s="160"/>
    </row>
    <row r="380" spans="1:33" ht="15" x14ac:dyDescent="0.2">
      <c r="A380" s="208"/>
      <c r="B380" s="208"/>
      <c r="C380" s="208"/>
      <c r="D380" s="208"/>
      <c r="E380" s="208"/>
      <c r="F380" s="11"/>
      <c r="G380" s="11"/>
      <c r="H380" s="108"/>
      <c r="I380" s="11"/>
      <c r="J380" s="11"/>
      <c r="K380" s="189"/>
      <c r="L380" s="189"/>
      <c r="M380" s="189"/>
      <c r="N380" s="189"/>
      <c r="O380" s="189"/>
      <c r="P380" s="189"/>
      <c r="Q380" s="189"/>
      <c r="R380" s="189"/>
      <c r="S380" s="189"/>
      <c r="T380" s="189"/>
      <c r="U380" s="160"/>
      <c r="V380" s="160"/>
      <c r="W380" s="160"/>
      <c r="X380" s="160"/>
      <c r="Y380" s="160"/>
      <c r="Z380" s="160"/>
      <c r="AA380" s="160"/>
      <c r="AB380" s="160"/>
      <c r="AC380" s="160"/>
      <c r="AD380" s="160"/>
      <c r="AE380" s="160"/>
      <c r="AF380" s="160"/>
      <c r="AG380" s="160"/>
    </row>
    <row r="381" spans="1:33" ht="15" x14ac:dyDescent="0.25">
      <c r="A381" s="362" t="s">
        <v>962</v>
      </c>
      <c r="B381" s="363"/>
      <c r="C381" s="363"/>
      <c r="D381" s="363"/>
      <c r="E381" s="364" t="s">
        <v>846</v>
      </c>
      <c r="F381" s="364"/>
      <c r="G381" s="364"/>
      <c r="H381" s="364"/>
      <c r="I381" s="11"/>
      <c r="J381" s="11"/>
      <c r="K381" s="189"/>
      <c r="L381" s="189"/>
      <c r="M381" s="189"/>
      <c r="N381" s="189"/>
      <c r="O381" s="189"/>
      <c r="P381" s="189"/>
      <c r="Q381" s="189"/>
      <c r="R381" s="189"/>
      <c r="S381" s="189"/>
      <c r="T381" s="189"/>
      <c r="U381" s="160"/>
      <c r="V381" s="160"/>
      <c r="W381" s="160"/>
      <c r="X381" s="160"/>
      <c r="Y381" s="160"/>
      <c r="Z381" s="160"/>
      <c r="AA381" s="160"/>
      <c r="AB381" s="160"/>
      <c r="AC381" s="160"/>
      <c r="AD381" s="160"/>
      <c r="AE381" s="160"/>
      <c r="AF381" s="160"/>
      <c r="AG381" s="160"/>
    </row>
    <row r="382" spans="1:33" ht="15" x14ac:dyDescent="0.25">
      <c r="A382" s="363" t="s">
        <v>961</v>
      </c>
      <c r="B382" s="363"/>
      <c r="C382" s="363"/>
      <c r="D382" s="363"/>
      <c r="E382" s="473" t="s">
        <v>1015</v>
      </c>
      <c r="F382" s="473"/>
      <c r="G382" s="473"/>
      <c r="H382" s="473"/>
      <c r="I382" s="11"/>
      <c r="J382" s="11"/>
      <c r="K382" s="189"/>
      <c r="L382" s="189"/>
      <c r="M382" s="189"/>
      <c r="N382" s="189"/>
      <c r="O382" s="189"/>
      <c r="P382" s="189"/>
      <c r="Q382" s="189"/>
      <c r="R382" s="189"/>
      <c r="S382" s="189"/>
      <c r="T382" s="189"/>
      <c r="U382" s="160"/>
      <c r="V382" s="160"/>
      <c r="W382" s="160"/>
      <c r="X382" s="160"/>
      <c r="Y382" s="160"/>
      <c r="Z382" s="160"/>
      <c r="AA382" s="160"/>
      <c r="AB382" s="160"/>
      <c r="AC382" s="160"/>
      <c r="AD382" s="160"/>
      <c r="AE382" s="160"/>
      <c r="AF382" s="160"/>
      <c r="AG382" s="160"/>
    </row>
    <row r="383" spans="1:33" ht="15" x14ac:dyDescent="0.2">
      <c r="A383" s="209" t="s">
        <v>870</v>
      </c>
      <c r="B383" s="11"/>
      <c r="C383" s="11"/>
      <c r="D383" s="11"/>
      <c r="E383" s="11"/>
      <c r="F383" s="11"/>
      <c r="G383" s="11"/>
      <c r="H383" s="11"/>
      <c r="I383" s="11"/>
      <c r="J383" s="11"/>
      <c r="K383" s="189"/>
      <c r="L383" s="189"/>
      <c r="M383" s="189"/>
      <c r="N383" s="189"/>
      <c r="O383" s="189"/>
      <c r="P383" s="189"/>
      <c r="Q383" s="189"/>
      <c r="R383" s="189"/>
      <c r="S383" s="189"/>
      <c r="T383" s="189"/>
      <c r="U383" s="160"/>
      <c r="V383" s="160"/>
      <c r="W383" s="160"/>
      <c r="X383" s="160"/>
      <c r="Y383" s="160"/>
      <c r="Z383" s="160"/>
      <c r="AA383" s="160"/>
      <c r="AB383" s="160"/>
      <c r="AC383" s="160"/>
      <c r="AD383" s="160"/>
      <c r="AE383" s="160"/>
      <c r="AF383" s="160"/>
      <c r="AG383" s="160"/>
    </row>
    <row r="384" spans="1:33" ht="15" x14ac:dyDescent="0.25">
      <c r="A384" s="362" t="s">
        <v>959</v>
      </c>
      <c r="B384" s="363"/>
      <c r="C384" s="363"/>
      <c r="D384" s="363"/>
      <c r="E384" s="436" t="s">
        <v>963</v>
      </c>
      <c r="F384" s="437"/>
      <c r="G384" s="437"/>
      <c r="H384" s="437"/>
      <c r="I384" s="11"/>
      <c r="J384" s="11"/>
      <c r="K384" s="189"/>
      <c r="L384" s="189"/>
      <c r="M384" s="189"/>
      <c r="N384" s="189"/>
      <c r="O384" s="189"/>
      <c r="P384" s="189"/>
      <c r="Q384" s="189"/>
      <c r="R384" s="189"/>
      <c r="S384" s="189"/>
      <c r="T384" s="189"/>
      <c r="U384" s="160"/>
      <c r="V384" s="160"/>
      <c r="W384" s="160"/>
      <c r="X384" s="160"/>
      <c r="Y384" s="160"/>
      <c r="Z384" s="160"/>
      <c r="AA384" s="160"/>
      <c r="AB384" s="160"/>
      <c r="AC384" s="160"/>
      <c r="AD384" s="160"/>
      <c r="AE384" s="160"/>
      <c r="AF384" s="160"/>
      <c r="AG384" s="160"/>
    </row>
    <row r="385" spans="1:33" ht="15" x14ac:dyDescent="0.25">
      <c r="A385" s="362" t="s">
        <v>960</v>
      </c>
      <c r="B385" s="363"/>
      <c r="C385" s="363"/>
      <c r="D385" s="363"/>
      <c r="E385" s="436" t="s">
        <v>964</v>
      </c>
      <c r="F385" s="437"/>
      <c r="G385" s="437"/>
      <c r="H385" s="437"/>
      <c r="I385" s="11"/>
      <c r="J385" s="181" t="s">
        <v>1016</v>
      </c>
      <c r="K385" s="189"/>
      <c r="L385" s="189"/>
      <c r="M385" s="189"/>
      <c r="N385" s="189"/>
      <c r="O385" s="189"/>
      <c r="P385" s="189"/>
      <c r="Q385" s="189"/>
      <c r="R385" s="189"/>
      <c r="S385" s="189"/>
      <c r="T385" s="189"/>
      <c r="U385" s="160"/>
      <c r="V385" s="160"/>
      <c r="W385" s="160"/>
      <c r="X385" s="160"/>
      <c r="Y385" s="160"/>
      <c r="Z385" s="160"/>
      <c r="AA385" s="160"/>
      <c r="AB385" s="160"/>
      <c r="AC385" s="160"/>
      <c r="AD385" s="160"/>
      <c r="AE385" s="160"/>
      <c r="AF385" s="160"/>
      <c r="AG385" s="160"/>
    </row>
    <row r="386" spans="1:33" ht="15" x14ac:dyDescent="0.25">
      <c r="A386" s="322" t="s">
        <v>871</v>
      </c>
      <c r="B386" s="11"/>
      <c r="C386" s="11"/>
      <c r="D386" s="211"/>
      <c r="E386" s="211"/>
      <c r="F386" s="210"/>
      <c r="G386" s="210"/>
      <c r="H386" s="210"/>
      <c r="I386" s="443">
        <v>45422</v>
      </c>
      <c r="J386" s="443"/>
      <c r="K386" s="191"/>
      <c r="L386" s="191"/>
      <c r="M386" s="191"/>
      <c r="N386" s="191"/>
      <c r="O386" s="191"/>
      <c r="P386" s="191"/>
      <c r="Q386" s="191"/>
      <c r="R386" s="191"/>
      <c r="S386" s="191"/>
      <c r="T386" s="191"/>
      <c r="U386" s="160"/>
      <c r="V386" s="160"/>
      <c r="W386" s="160"/>
      <c r="X386" s="160"/>
      <c r="Y386" s="160"/>
      <c r="Z386" s="160"/>
      <c r="AA386" s="160"/>
      <c r="AB386" s="160"/>
      <c r="AC386" s="160"/>
      <c r="AD386" s="160"/>
      <c r="AE386" s="160"/>
      <c r="AF386" s="160"/>
      <c r="AG386" s="160"/>
    </row>
    <row r="387" spans="1:33" hidden="1" x14ac:dyDescent="0.2"/>
    <row r="388" spans="1:33" hidden="1" x14ac:dyDescent="0.2"/>
    <row r="389" spans="1:33" hidden="1" x14ac:dyDescent="0.2"/>
    <row r="390" spans="1:33" hidden="1" x14ac:dyDescent="0.2"/>
    <row r="391" spans="1:33" hidden="1" x14ac:dyDescent="0.2"/>
    <row r="392" spans="1:33" hidden="1" x14ac:dyDescent="0.2"/>
    <row r="393" spans="1:33" hidden="1" x14ac:dyDescent="0.2"/>
    <row r="394" spans="1:33" hidden="1" x14ac:dyDescent="0.2"/>
    <row r="395" spans="1:33" hidden="1" x14ac:dyDescent="0.2"/>
    <row r="396" spans="1:33" hidden="1" x14ac:dyDescent="0.2"/>
    <row r="397" spans="1:33" hidden="1" x14ac:dyDescent="0.2"/>
    <row r="398" spans="1:33" hidden="1" x14ac:dyDescent="0.2"/>
    <row r="399" spans="1:33" hidden="1" x14ac:dyDescent="0.2"/>
    <row r="400" spans="1:33"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sheetData>
  <sheetProtection password="DC0E" sheet="1" objects="1" scenarios="1"/>
  <protectedRanges>
    <protectedRange algorithmName="SHA-512" hashValue="aRjr4NDBGymWz689kfHj8EKCHiZKoi8vl+qLNjZ3yOuaj+4NFGbN4fsUNkfVWj02qd/hVFqWIZxFV12SGAgJSg==" saltValue="0SvFl88t/+FZ5FIHyWHqbQ==" spinCount="100000" sqref="N31:S374 N19:S30" name="SIT boxes and comments" securityDescriptor="O:WDG:WDD:(A;;CC;;;S-1-5-21-2510641317-1238086002-3281934144-14779)(A;;CC;;;S-1-5-21-2510641317-1238086002-3281934144-21730)(A;;CC;;;S-1-5-21-2510641317-1238086002-3281934144-38373)(A;;CC;;;S-1-5-21-2510641317-1238086002-3281934144-38374)(A;;CC;;;S-1-5-21-2510641317-1238086002-3281934144-39544)(A;;CC;;;S-1-5-21-2510641317-1238086002-3281934144-44782)(A;;CC;;;S-1-5-21-2510641317-1238086002-3281934144-50719)(A;;CC;;;S-1-5-21-2510641317-1238086002-3281934144-6263)"/>
  </protectedRanges>
  <mergeCells count="260">
    <mergeCell ref="E29:J29"/>
    <mergeCell ref="A29:D29"/>
    <mergeCell ref="V25:AD26"/>
    <mergeCell ref="V85:AE86"/>
    <mergeCell ref="C75:F75"/>
    <mergeCell ref="E79:J79"/>
    <mergeCell ref="A198:J205"/>
    <mergeCell ref="E183:J183"/>
    <mergeCell ref="B68:I68"/>
    <mergeCell ref="E65:J65"/>
    <mergeCell ref="V30:AD59"/>
    <mergeCell ref="N172:S174"/>
    <mergeCell ref="N176:S181"/>
    <mergeCell ref="E181:J181"/>
    <mergeCell ref="J154:J157"/>
    <mergeCell ref="A155:I157"/>
    <mergeCell ref="A154:I154"/>
    <mergeCell ref="A149:I152"/>
    <mergeCell ref="A105:J105"/>
    <mergeCell ref="A119:H120"/>
    <mergeCell ref="I119:J120"/>
    <mergeCell ref="E67:J67"/>
    <mergeCell ref="B47:I49"/>
    <mergeCell ref="B53:I55"/>
    <mergeCell ref="E83:J83"/>
    <mergeCell ref="E84:J84"/>
    <mergeCell ref="E176:J176"/>
    <mergeCell ref="J151:J152"/>
    <mergeCell ref="A159:I160"/>
    <mergeCell ref="A170:J171"/>
    <mergeCell ref="B172:H172"/>
    <mergeCell ref="J159:J161"/>
    <mergeCell ref="A162:J169"/>
    <mergeCell ref="A1:J1"/>
    <mergeCell ref="A13:J15"/>
    <mergeCell ref="E94:J94"/>
    <mergeCell ref="E95:J95"/>
    <mergeCell ref="E92:J92"/>
    <mergeCell ref="E91:J91"/>
    <mergeCell ref="E90:J90"/>
    <mergeCell ref="N90:S94"/>
    <mergeCell ref="E96:J96"/>
    <mergeCell ref="N74:S75"/>
    <mergeCell ref="A86:J86"/>
    <mergeCell ref="E61:J61"/>
    <mergeCell ref="E71:J71"/>
    <mergeCell ref="A74:C74"/>
    <mergeCell ref="A81:J81"/>
    <mergeCell ref="E70:J70"/>
    <mergeCell ref="N69:S71"/>
    <mergeCell ref="A9:E9"/>
    <mergeCell ref="F11:J11"/>
    <mergeCell ref="A33:J34"/>
    <mergeCell ref="A35:J36"/>
    <mergeCell ref="A37:J39"/>
    <mergeCell ref="N40:S54"/>
    <mergeCell ref="N23:S31"/>
    <mergeCell ref="L2:S2"/>
    <mergeCell ref="N19:S21"/>
    <mergeCell ref="A2:J4"/>
    <mergeCell ref="A63:D63"/>
    <mergeCell ref="A61:D61"/>
    <mergeCell ref="A62:D62"/>
    <mergeCell ref="A77:D77"/>
    <mergeCell ref="E77:J77"/>
    <mergeCell ref="S5:T5"/>
    <mergeCell ref="F9:J9"/>
    <mergeCell ref="N77:S84"/>
    <mergeCell ref="A10:J10"/>
    <mergeCell ref="A12:J12"/>
    <mergeCell ref="A5:J6"/>
    <mergeCell ref="A11:E11"/>
    <mergeCell ref="A20:J22"/>
    <mergeCell ref="D74:E74"/>
    <mergeCell ref="E63:J63"/>
    <mergeCell ref="E64:J64"/>
    <mergeCell ref="E62:J62"/>
    <mergeCell ref="B24:I24"/>
    <mergeCell ref="A57:J58"/>
    <mergeCell ref="A25:J28"/>
    <mergeCell ref="I60:J60"/>
    <mergeCell ref="V8:AC10"/>
    <mergeCell ref="A23:H23"/>
    <mergeCell ref="V61:AD64"/>
    <mergeCell ref="V81:AD82"/>
    <mergeCell ref="V75:AD77"/>
    <mergeCell ref="N154:S156"/>
    <mergeCell ref="N159:S169"/>
    <mergeCell ref="E66:J66"/>
    <mergeCell ref="N150:S151"/>
    <mergeCell ref="V144:AE147"/>
    <mergeCell ref="V136:AE137"/>
    <mergeCell ref="V138:AE139"/>
    <mergeCell ref="V141:AE142"/>
    <mergeCell ref="N131:S144"/>
    <mergeCell ref="F131:H131"/>
    <mergeCell ref="A133:J133"/>
    <mergeCell ref="F134:H134"/>
    <mergeCell ref="A138:E140"/>
    <mergeCell ref="A141:E143"/>
    <mergeCell ref="V102:AE103"/>
    <mergeCell ref="E80:J80"/>
    <mergeCell ref="A72:J72"/>
    <mergeCell ref="A83:D83"/>
    <mergeCell ref="A84:D84"/>
    <mergeCell ref="N198:S204"/>
    <mergeCell ref="E193:J193"/>
    <mergeCell ref="E194:J194"/>
    <mergeCell ref="V16:Y16"/>
    <mergeCell ref="V14:AC15"/>
    <mergeCell ref="V18:AC19"/>
    <mergeCell ref="A16:J17"/>
    <mergeCell ref="A19:I19"/>
    <mergeCell ref="E97:J97"/>
    <mergeCell ref="N101:S101"/>
    <mergeCell ref="N96:S96"/>
    <mergeCell ref="B89:I89"/>
    <mergeCell ref="N60:S63"/>
    <mergeCell ref="N65:S67"/>
    <mergeCell ref="A60:G60"/>
    <mergeCell ref="V23:W23"/>
    <mergeCell ref="E88:J88"/>
    <mergeCell ref="N88:S88"/>
    <mergeCell ref="V91:AE94"/>
    <mergeCell ref="V97:AE100"/>
    <mergeCell ref="V70:AD71"/>
    <mergeCell ref="V150:AE151"/>
    <mergeCell ref="I23:J23"/>
    <mergeCell ref="A88:D88"/>
    <mergeCell ref="D374:I374"/>
    <mergeCell ref="D372:I372"/>
    <mergeCell ref="D373:I373"/>
    <mergeCell ref="A364:J366"/>
    <mergeCell ref="D368:I368"/>
    <mergeCell ref="A361:J363"/>
    <mergeCell ref="A328:J328"/>
    <mergeCell ref="A379:E379"/>
    <mergeCell ref="A121:J121"/>
    <mergeCell ref="E178:J178"/>
    <mergeCell ref="E179:J179"/>
    <mergeCell ref="E180:J180"/>
    <mergeCell ref="E177:J177"/>
    <mergeCell ref="B305:I306"/>
    <mergeCell ref="A212:J225"/>
    <mergeCell ref="A125:F125"/>
    <mergeCell ref="G125:I125"/>
    <mergeCell ref="A126:J126"/>
    <mergeCell ref="A127:D127"/>
    <mergeCell ref="E127:J127"/>
    <mergeCell ref="I346:J346"/>
    <mergeCell ref="I347:J349"/>
    <mergeCell ref="A233:J234"/>
    <mergeCell ref="A253:J253"/>
    <mergeCell ref="V226:AE228"/>
    <mergeCell ref="A227:J229"/>
    <mergeCell ref="A231:J232"/>
    <mergeCell ref="V335:AF337"/>
    <mergeCell ref="B356:C356"/>
    <mergeCell ref="N209:S210"/>
    <mergeCell ref="V356:AE357"/>
    <mergeCell ref="V339:AE343"/>
    <mergeCell ref="H339:I339"/>
    <mergeCell ref="A317:J318"/>
    <mergeCell ref="A332:I333"/>
    <mergeCell ref="B286:I286"/>
    <mergeCell ref="A351:J352"/>
    <mergeCell ref="B357:C357"/>
    <mergeCell ref="G357:H357"/>
    <mergeCell ref="D357:E357"/>
    <mergeCell ref="D356:E356"/>
    <mergeCell ref="V209:AE210"/>
    <mergeCell ref="A330:I330"/>
    <mergeCell ref="A276:I277"/>
    <mergeCell ref="A280:I281"/>
    <mergeCell ref="A278:I279"/>
    <mergeCell ref="B289:I289"/>
    <mergeCell ref="N212:S228"/>
    <mergeCell ref="I386:J386"/>
    <mergeCell ref="A7:E7"/>
    <mergeCell ref="F7:J7"/>
    <mergeCell ref="B335:H335"/>
    <mergeCell ref="E339:F339"/>
    <mergeCell ref="B358:C358"/>
    <mergeCell ref="D369:I369"/>
    <mergeCell ref="F101:I101"/>
    <mergeCell ref="F102:I102"/>
    <mergeCell ref="E93:J93"/>
    <mergeCell ref="B208:J208"/>
    <mergeCell ref="A263:J265"/>
    <mergeCell ref="E238:I238"/>
    <mergeCell ref="B290:I290"/>
    <mergeCell ref="A144:J145"/>
    <mergeCell ref="D103:J103"/>
    <mergeCell ref="E184:J184"/>
    <mergeCell ref="E185:J185"/>
    <mergeCell ref="E186:J186"/>
    <mergeCell ref="E382:H382"/>
    <mergeCell ref="E385:H385"/>
    <mergeCell ref="G358:H358"/>
    <mergeCell ref="D370:I370"/>
    <mergeCell ref="D371:I371"/>
    <mergeCell ref="N284:S306"/>
    <mergeCell ref="N183:S188"/>
    <mergeCell ref="N190:S195"/>
    <mergeCell ref="E187:J187"/>
    <mergeCell ref="E188:J188"/>
    <mergeCell ref="E190:J190"/>
    <mergeCell ref="E191:J191"/>
    <mergeCell ref="E192:J192"/>
    <mergeCell ref="E384:H384"/>
    <mergeCell ref="E239:I239"/>
    <mergeCell ref="B297:I297"/>
    <mergeCell ref="B287:I287"/>
    <mergeCell ref="A210:J211"/>
    <mergeCell ref="B292:I296"/>
    <mergeCell ref="B274:H274"/>
    <mergeCell ref="A270:J272"/>
    <mergeCell ref="E195:J195"/>
    <mergeCell ref="B268:H268"/>
    <mergeCell ref="A382:D382"/>
    <mergeCell ref="A384:D384"/>
    <mergeCell ref="N355:S359"/>
    <mergeCell ref="N368:S374"/>
    <mergeCell ref="A315:J316"/>
    <mergeCell ref="A311:J313"/>
    <mergeCell ref="D250:J250"/>
    <mergeCell ref="A250:C250"/>
    <mergeCell ref="A251:D251"/>
    <mergeCell ref="A248:F248"/>
    <mergeCell ref="A236:J236"/>
    <mergeCell ref="A241:J243"/>
    <mergeCell ref="A254:J255"/>
    <mergeCell ref="A245:J246"/>
    <mergeCell ref="B303:I303"/>
    <mergeCell ref="B299:I302"/>
    <mergeCell ref="A239:D239"/>
    <mergeCell ref="A385:D385"/>
    <mergeCell ref="E381:H381"/>
    <mergeCell ref="A381:D381"/>
    <mergeCell ref="A153:I153"/>
    <mergeCell ref="A341:J341"/>
    <mergeCell ref="A148:J148"/>
    <mergeCell ref="N106:S120"/>
    <mergeCell ref="N122:S127"/>
    <mergeCell ref="A106:J110"/>
    <mergeCell ref="A112:J115"/>
    <mergeCell ref="A117:J117"/>
    <mergeCell ref="A118:H118"/>
    <mergeCell ref="A122:F124"/>
    <mergeCell ref="G122:J122"/>
    <mergeCell ref="G123:J123"/>
    <mergeCell ref="G124:J124"/>
    <mergeCell ref="N330:S335"/>
    <mergeCell ref="N343:S349"/>
    <mergeCell ref="N231:S234"/>
    <mergeCell ref="N238:S259"/>
    <mergeCell ref="A257:C259"/>
    <mergeCell ref="D257:J259"/>
    <mergeCell ref="A343:J344"/>
    <mergeCell ref="A346:H349"/>
  </mergeCells>
  <conditionalFormatting sqref="A23:J23">
    <cfRule type="expression" dxfId="50" priority="64">
      <formula>$J$19="No"</formula>
    </cfRule>
  </conditionalFormatting>
  <conditionalFormatting sqref="A70:J71">
    <cfRule type="expression" dxfId="49" priority="61">
      <formula>$F$69="No"</formula>
    </cfRule>
  </conditionalFormatting>
  <conditionalFormatting sqref="E63:J63">
    <cfRule type="expression" dxfId="48" priority="60">
      <formula>$E$64&lt;&gt;""</formula>
    </cfRule>
  </conditionalFormatting>
  <conditionalFormatting sqref="D74">
    <cfRule type="expression" dxfId="47" priority="59">
      <formula>LEFT($C$75,3)&lt;&gt;"App"</formula>
    </cfRule>
  </conditionalFormatting>
  <conditionalFormatting sqref="E88:J88">
    <cfRule type="expression" dxfId="46" priority="58">
      <formula>$B$89&lt;&gt;""</formula>
    </cfRule>
  </conditionalFormatting>
  <conditionalFormatting sqref="F131 H131">
    <cfRule type="expression" dxfId="45" priority="55">
      <formula>$D$132&lt;&gt;""</formula>
    </cfRule>
  </conditionalFormatting>
  <conditionalFormatting sqref="E65:J65 E70:J71">
    <cfRule type="expression" dxfId="44" priority="54">
      <formula>$B$68&lt;&gt;""</formula>
    </cfRule>
  </conditionalFormatting>
  <conditionalFormatting sqref="A162:J169">
    <cfRule type="expression" dxfId="43" priority="51">
      <formula>$J$159="No"</formula>
    </cfRule>
  </conditionalFormatting>
  <conditionalFormatting sqref="E190:J195">
    <cfRule type="expression" dxfId="42" priority="50">
      <formula>$E$191=""</formula>
    </cfRule>
  </conditionalFormatting>
  <conditionalFormatting sqref="E183:J188">
    <cfRule type="expression" dxfId="41" priority="49">
      <formula>$E$184=""</formula>
    </cfRule>
  </conditionalFormatting>
  <conditionalFormatting sqref="A198:J205">
    <cfRule type="cellIs" dxfId="40" priority="48" operator="equal">
      <formula>""</formula>
    </cfRule>
  </conditionalFormatting>
  <conditionalFormatting sqref="J151">
    <cfRule type="iconSet" priority="47">
      <iconSet iconSet="3Symbols2" showValue="0">
        <cfvo type="percent" val="0"/>
        <cfvo type="num" val="0"/>
        <cfvo type="num" val="10"/>
      </iconSet>
    </cfRule>
  </conditionalFormatting>
  <conditionalFormatting sqref="J277">
    <cfRule type="iconSet" priority="43">
      <iconSet iconSet="3Symbols2" showValue="0">
        <cfvo type="percent" val="0"/>
        <cfvo type="num" val="0"/>
        <cfvo type="num" val="10"/>
      </iconSet>
    </cfRule>
  </conditionalFormatting>
  <conditionalFormatting sqref="J279">
    <cfRule type="iconSet" priority="37">
      <iconSet iconSet="3Symbols2" showValue="0">
        <cfvo type="percent" val="0"/>
        <cfvo type="num" val="0"/>
        <cfvo type="num" val="10"/>
      </iconSet>
    </cfRule>
  </conditionalFormatting>
  <conditionalFormatting sqref="J281">
    <cfRule type="iconSet" priority="35">
      <iconSet iconSet="3Symbols2" showValue="0">
        <cfvo type="percent" val="0"/>
        <cfvo type="num" val="0"/>
        <cfvo type="num" val="10"/>
      </iconSet>
    </cfRule>
  </conditionalFormatting>
  <conditionalFormatting sqref="J286">
    <cfRule type="iconSet" priority="33">
      <iconSet iconSet="3Symbols2" showValue="0">
        <cfvo type="percent" val="0"/>
        <cfvo type="num" val="0"/>
        <cfvo type="num" val="10"/>
      </iconSet>
    </cfRule>
  </conditionalFormatting>
  <conditionalFormatting sqref="J289">
    <cfRule type="iconSet" priority="31">
      <iconSet iconSet="3Symbols2" showValue="0">
        <cfvo type="percent" val="0"/>
        <cfvo type="num" val="0"/>
        <cfvo type="num" val="10"/>
      </iconSet>
    </cfRule>
  </conditionalFormatting>
  <conditionalFormatting sqref="J292">
    <cfRule type="iconSet" priority="29">
      <iconSet iconSet="3Symbols2" showValue="0">
        <cfvo type="percent" val="0"/>
        <cfvo type="num" val="0"/>
        <cfvo type="num" val="10"/>
      </iconSet>
    </cfRule>
  </conditionalFormatting>
  <conditionalFormatting sqref="J299">
    <cfRule type="iconSet" priority="25">
      <iconSet iconSet="3Symbols2" showValue="0">
        <cfvo type="percent" val="0"/>
        <cfvo type="num" val="0"/>
        <cfvo type="num" val="10"/>
      </iconSet>
    </cfRule>
  </conditionalFormatting>
  <conditionalFormatting sqref="J333">
    <cfRule type="iconSet" priority="23">
      <iconSet iconSet="3Symbols2" showValue="0">
        <cfvo type="percent" val="0"/>
        <cfvo type="num" val="0"/>
        <cfvo type="num" val="10"/>
      </iconSet>
    </cfRule>
  </conditionalFormatting>
  <conditionalFormatting sqref="J331">
    <cfRule type="iconSet" priority="19">
      <iconSet iconSet="3Symbols2" showValue="0">
        <cfvo type="percent" val="0"/>
        <cfvo type="num" val="0"/>
        <cfvo type="num" val="10"/>
      </iconSet>
    </cfRule>
  </conditionalFormatting>
  <conditionalFormatting sqref="E339:F340">
    <cfRule type="cellIs" dxfId="39" priority="17" operator="greaterThan">
      <formula>1820</formula>
    </cfRule>
  </conditionalFormatting>
  <conditionalFormatting sqref="H339:I340">
    <cfRule type="cellIs" dxfId="38" priority="16" operator="greaterThan">
      <formula>1820</formula>
    </cfRule>
  </conditionalFormatting>
  <conditionalFormatting sqref="A212:J225 A226">
    <cfRule type="expression" dxfId="37" priority="15">
      <formula>RIGHT($A$226,1)="!"</formula>
    </cfRule>
  </conditionalFormatting>
  <conditionalFormatting sqref="F101:I101">
    <cfRule type="expression" dxfId="36" priority="122">
      <formula>$D$103&lt;&gt;""</formula>
    </cfRule>
  </conditionalFormatting>
  <conditionalFormatting sqref="E80:J80">
    <cfRule type="expression" dxfId="35" priority="137">
      <formula>$A$81&lt;&gt;""</formula>
    </cfRule>
  </conditionalFormatting>
  <conditionalFormatting sqref="B30:I30">
    <cfRule type="expression" dxfId="34" priority="14">
      <formula>LEFT($B$30,4)="NOTE"</formula>
    </cfRule>
  </conditionalFormatting>
  <conditionalFormatting sqref="A133">
    <cfRule type="expression" dxfId="33" priority="144">
      <formula>RIGHT($A$133,4)="SIT!"</formula>
    </cfRule>
  </conditionalFormatting>
  <conditionalFormatting sqref="J41">
    <cfRule type="iconSet" priority="12">
      <iconSet iconSet="3Symbols2" showValue="0">
        <cfvo type="percent" val="0"/>
        <cfvo type="num" val="0"/>
        <cfvo type="num" val="10"/>
      </iconSet>
    </cfRule>
  </conditionalFormatting>
  <conditionalFormatting sqref="J43">
    <cfRule type="iconSet" priority="11">
      <iconSet iconSet="3Symbols2" showValue="0">
        <cfvo type="percent" val="0"/>
        <cfvo type="num" val="0"/>
        <cfvo type="num" val="10"/>
      </iconSet>
    </cfRule>
  </conditionalFormatting>
  <conditionalFormatting sqref="J45:J46">
    <cfRule type="iconSet" priority="10">
      <iconSet iconSet="3Symbols2" showValue="0">
        <cfvo type="percent" val="0"/>
        <cfvo type="num" val="0"/>
        <cfvo type="num" val="10"/>
      </iconSet>
    </cfRule>
  </conditionalFormatting>
  <conditionalFormatting sqref="J51">
    <cfRule type="iconSet" priority="8">
      <iconSet iconSet="3Symbols2" showValue="0">
        <cfvo type="percent" val="0"/>
        <cfvo type="num" val="0"/>
        <cfvo type="num" val="10"/>
      </iconSet>
    </cfRule>
  </conditionalFormatting>
  <conditionalFormatting sqref="A250:J251">
    <cfRule type="expression" dxfId="32" priority="7">
      <formula>$J$248&lt;&gt;"Yes"</formula>
    </cfRule>
  </conditionalFormatting>
  <conditionalFormatting sqref="A122:J128">
    <cfRule type="expression" dxfId="31" priority="3">
      <formula>$A$121&lt;&gt;""</formula>
    </cfRule>
  </conditionalFormatting>
  <conditionalFormatting sqref="J305">
    <cfRule type="iconSet" priority="2">
      <iconSet iconSet="3Symbols2" showValue="0">
        <cfvo type="percent" val="0"/>
        <cfvo type="num" val="0"/>
        <cfvo type="num" val="10"/>
      </iconSet>
    </cfRule>
  </conditionalFormatting>
  <conditionalFormatting sqref="C75:F75">
    <cfRule type="expression" dxfId="30" priority="1">
      <formula>LEFT($C$75,3)="App"</formula>
    </cfRule>
  </conditionalFormatting>
  <dataValidations count="10">
    <dataValidation type="list" allowBlank="1" showInputMessage="1" showErrorMessage="1" sqref="F69 J125" xr:uid="{00000000-0002-0000-0200-000000000000}">
      <formula1>"'- select -,Yes,No"</formula1>
    </dataValidation>
    <dataValidation type="date" allowBlank="1" showInputMessage="1" showErrorMessage="1" errorTitle="Date of birth error" error="Please enter date of birth in the format - DD/MM/YYYY_x000a__x000a_Is this a valid date? Remember (30 days hath September...)" sqref="D74:E74" xr:uid="{00000000-0002-0000-0200-000001000000}">
      <formula1>DATE(YEAR(TODAY())-80,MONTH(TODAY()),DAY(TODAY()))</formula1>
      <formula2>DATE(YEAR(TODAY())-16,MONTH(TODAY()),DAY(TODAY()))</formula2>
    </dataValidation>
    <dataValidation type="date" allowBlank="1" showInputMessage="1" showErrorMessage="1" errorTitle="Passport issue date error" error="Please enter the passport issue date in the format - DD/MM/YYYY_x000a__x000a_Is this a valid date? Remember (30 days hath September...)" sqref="E79:J79" xr:uid="{00000000-0002-0000-0200-000002000000}">
      <formula1>DATE(YEAR(TODAY())-20,MONTH(TODAY()),DAY(TODAY()))</formula1>
      <formula2>TODAY()</formula2>
    </dataValidation>
    <dataValidation type="date" allowBlank="1" showInputMessage="1" showErrorMessage="1" errorTitle="Passport expiry date error" error="Please enter passport expiry date in the format - DD/MM/YYYY_x000a__x000a_Expired passport details cannot be listed on a CoS._x000a__x000a_Is this a valid date? Remember (30 days hath September...)" sqref="E80:J80" xr:uid="{00000000-0002-0000-0200-000003000000}">
      <formula1>TODAY()</formula1>
      <formula2>DATE(YEAR(TODAY())+10,MONTH(TODAY()),DAY(TODAY()))</formula2>
    </dataValidation>
    <dataValidation type="date" allowBlank="1" showInputMessage="1" showErrorMessage="1" errorTitle="Date error" error="Please enter the date of issue of the applicant's first Tier 2 visa in the format - DD/MM/YYYY_x000a__x000a_Tier 2 was introduced in 2008._x000a__x000a_Is this a valid date? Remember (30 days hath September...)" sqref="I23:J23" xr:uid="{00000000-0002-0000-0200-000004000000}">
      <formula1>39448</formula1>
      <formula2>TODAY()</formula2>
    </dataValidation>
    <dataValidation type="date" allowBlank="1" showInputMessage="1" showErrorMessage="1" errorTitle="Current visa expiry date error" error="Please enter the expiry date of the applicant's current visa in the format - DD/MM/YYYY_x000a__x000a_It is not possible to apply to extend an expired visa._x000a__x000a_Is this a valid date? Remember (30 days hath September...)" sqref="F131:H131" xr:uid="{00000000-0002-0000-0200-000005000000}">
      <formula1>TODAY()</formula1>
      <formula2>DATE(YEAR(TODAY())+1,MONTH(TODAY()),DAY(TODAY()))</formula2>
    </dataValidation>
    <dataValidation type="date" allowBlank="1" showInputMessage="1" showErrorMessage="1" errorTitle="CoS end date error" error="Please enter the required CoS end date in the format - DD/MM/YYYY_x000a__x000a_The maximum length of CoS which can be issued is 5 years._x000a__x000a_Is this a valid date? Remember (30 days hath September...)" sqref="F134:H134" xr:uid="{00000000-0002-0000-0200-000006000000}">
      <formula1>TODAY()</formula1>
      <formula2>DATE(YEAR($F$131)+6,MONTH($F$131),DAY($F$131))</formula2>
    </dataValidation>
    <dataValidation type="decimal" allowBlank="1" showInputMessage="1" showErrorMessage="1" errorTitle="Hours of work error!" error="Please enter the applicant's weekly hours of work" sqref="D174" xr:uid="{00000000-0002-0000-0200-000007000000}">
      <formula1>0</formula1>
      <formula2>100</formula2>
    </dataValidation>
    <dataValidation type="date" allowBlank="1" showInputMessage="1" showErrorMessage="1" errorTitle="Date input error!" error="Please enter a date in the format - DD/MM/YYYY_x000a__x000a_Is this a valid date? Remember (30 days hath September...)" sqref="D370:I370" xr:uid="{00000000-0002-0000-0200-000008000000}">
      <formula1>DATE(YEAR(TODAY())-1,MONTH(TODAY()),DAY(TODAY()))</formula1>
      <formula2>TODAY()</formula2>
    </dataValidation>
    <dataValidation type="list" allowBlank="1" showInputMessage="1" showErrorMessage="1" sqref="I119:J120" xr:uid="{00000000-0002-0000-0200-000009000000}">
      <formula1>"'- select -,Yes,No,Not Sure"</formula1>
    </dataValidation>
  </dataValidations>
  <hyperlinks>
    <hyperlink ref="E29" r:id="rId1" xr:uid="{00000000-0004-0000-0200-000000000000}"/>
    <hyperlink ref="B172" r:id="rId2" xr:uid="{00000000-0004-0000-0200-000001000000}"/>
    <hyperlink ref="E239" r:id="rId3" display="www.admin.ox.ac.uk/finance/epp/payroll/scales/" xr:uid="{00000000-0004-0000-0200-000002000000}"/>
    <hyperlink ref="A379" r:id="rId4" xr:uid="{00000000-0004-0000-0200-000003000000}"/>
    <hyperlink ref="B268" r:id="rId5" display="https://staffimmigration.admin.ox.ac.uk/during-tier-2-sponsorship" xr:uid="{00000000-0004-0000-0200-000004000000}"/>
    <hyperlink ref="B274" r:id="rId6" xr:uid="{00000000-0004-0000-0200-000005000000}"/>
    <hyperlink ref="E386:H386" r:id="rId7" display="james.galloway@admin.ox.ac.uk" xr:uid="{00000000-0004-0000-0200-000006000000}"/>
    <hyperlink ref="E239:I239" r:id="rId8" display="https://finance.admin.ox.ac.uk/salary-scales" xr:uid="{00000000-0004-0000-0200-000007000000}"/>
    <hyperlink ref="B268:H268" r:id="rId9" display="https://staffimmigration.admin.ox.ac.uk/skilled-worker-during-sponsorship" xr:uid="{00000000-0004-0000-0200-000008000000}"/>
    <hyperlink ref="A118" r:id="rId10" xr:uid="{00000000-0004-0000-0200-000009000000}"/>
    <hyperlink ref="G125:I125" r:id="rId11" display="(based on our Template) ?" xr:uid="{00000000-0004-0000-0200-00000A000000}"/>
    <hyperlink ref="E127" r:id="rId12" xr:uid="{00000000-0004-0000-0200-00000B000000}"/>
    <hyperlink ref="E381" r:id="rId13" xr:uid="{00000000-0004-0000-0200-00000C000000}"/>
    <hyperlink ref="E385" r:id="rId14" xr:uid="{00000000-0004-0000-0200-00000D000000}"/>
    <hyperlink ref="E384" r:id="rId15" xr:uid="{00000000-0004-0000-0200-00000E000000}"/>
    <hyperlink ref="E382" r:id="rId16" display="paul.deeble@tss.ox.ac.uk" xr:uid="{00000000-0004-0000-0200-00000F000000}"/>
    <hyperlink ref="E382:H382" r:id="rId17" display="paul.deeble@admin.ox.ac.uk" xr:uid="{81A47722-A890-4503-A43C-55896AEF0F9A}"/>
  </hyperlinks>
  <pageMargins left="0.51181102362204722" right="0.23622047244094491" top="0.23622047244094491" bottom="0.62992125984251968" header="0" footer="0.31496062992125984"/>
  <pageSetup paperSize="9" scale="98" orientation="portrait" blackAndWhite="1" r:id="rId18"/>
  <headerFooter>
    <oddFooter>&amp;LUpdated May 2024&amp;RPage &amp;P of &amp;N</oddFooter>
  </headerFooter>
  <rowBreaks count="7" manualBreakCount="7">
    <brk id="55" max="19" man="1"/>
    <brk id="104" max="19" man="1"/>
    <brk id="157" max="19" man="1"/>
    <brk id="206" max="19" man="1"/>
    <brk id="260" max="19" man="1"/>
    <brk id="308" max="19" man="1"/>
    <brk id="353" max="19" man="1"/>
  </rowBreaks>
  <ignoredErrors>
    <ignoredError sqref="F357:G357" numberStoredAsText="1"/>
  </ignoredErrors>
  <drawing r:id="rId19"/>
  <legacyDrawing r:id="rId20"/>
  <controls>
    <mc:AlternateContent xmlns:mc="http://schemas.openxmlformats.org/markup-compatibility/2006">
      <mc:Choice Requires="x14">
        <control shapeId="1187" r:id="rId21" name="OptionButton4">
          <controlPr defaultSize="0" autoLine="0" linkedCell="CHECKING!$B$12" r:id="rId22">
            <anchor moveWithCells="1">
              <from>
                <xdr:col>0</xdr:col>
                <xdr:colOff>247650</xdr:colOff>
                <xdr:row>49</xdr:row>
                <xdr:rowOff>28575</xdr:rowOff>
              </from>
              <to>
                <xdr:col>8</xdr:col>
                <xdr:colOff>447675</xdr:colOff>
                <xdr:row>52</xdr:row>
                <xdr:rowOff>47625</xdr:rowOff>
              </to>
            </anchor>
          </controlPr>
        </control>
      </mc:Choice>
      <mc:Fallback>
        <control shapeId="1187" r:id="rId21" name="OptionButton4"/>
      </mc:Fallback>
    </mc:AlternateContent>
    <mc:AlternateContent xmlns:mc="http://schemas.openxmlformats.org/markup-compatibility/2006">
      <mc:Choice Requires="x14">
        <control shapeId="1186" r:id="rId23" name="OptionButton3">
          <controlPr defaultSize="0" autoLine="0" linkedCell="CHECKING!$B$11" r:id="rId24">
            <anchor moveWithCells="1">
              <from>
                <xdr:col>0</xdr:col>
                <xdr:colOff>238125</xdr:colOff>
                <xdr:row>44</xdr:row>
                <xdr:rowOff>0</xdr:rowOff>
              </from>
              <to>
                <xdr:col>8</xdr:col>
                <xdr:colOff>285750</xdr:colOff>
                <xdr:row>46</xdr:row>
                <xdr:rowOff>57150</xdr:rowOff>
              </to>
            </anchor>
          </controlPr>
        </control>
      </mc:Choice>
      <mc:Fallback>
        <control shapeId="1186" r:id="rId23" name="OptionButton3"/>
      </mc:Fallback>
    </mc:AlternateContent>
    <mc:AlternateContent xmlns:mc="http://schemas.openxmlformats.org/markup-compatibility/2006">
      <mc:Choice Requires="x14">
        <control shapeId="1185" r:id="rId25" name="OptionButton2">
          <controlPr defaultSize="0" autoLine="0" linkedCell="CHECKING!$B$10" r:id="rId26">
            <anchor moveWithCells="1">
              <from>
                <xdr:col>0</xdr:col>
                <xdr:colOff>247650</xdr:colOff>
                <xdr:row>41</xdr:row>
                <xdr:rowOff>0</xdr:rowOff>
              </from>
              <to>
                <xdr:col>8</xdr:col>
                <xdr:colOff>361950</xdr:colOff>
                <xdr:row>43</xdr:row>
                <xdr:rowOff>28575</xdr:rowOff>
              </to>
            </anchor>
          </controlPr>
        </control>
      </mc:Choice>
      <mc:Fallback>
        <control shapeId="1185" r:id="rId25" name="OptionButton2"/>
      </mc:Fallback>
    </mc:AlternateContent>
    <mc:AlternateContent xmlns:mc="http://schemas.openxmlformats.org/markup-compatibility/2006">
      <mc:Choice Requires="x14">
        <control shapeId="1184" r:id="rId27" name="OptionButton1">
          <controlPr defaultSize="0" autoLine="0" linkedCell="CHECKING!$B$9" r:id="rId28">
            <anchor moveWithCells="1">
              <from>
                <xdr:col>0</xdr:col>
                <xdr:colOff>257175</xdr:colOff>
                <xdr:row>39</xdr:row>
                <xdr:rowOff>152400</xdr:rowOff>
              </from>
              <to>
                <xdr:col>8</xdr:col>
                <xdr:colOff>266700</xdr:colOff>
                <xdr:row>41</xdr:row>
                <xdr:rowOff>9525</xdr:rowOff>
              </to>
            </anchor>
          </controlPr>
        </control>
      </mc:Choice>
      <mc:Fallback>
        <control shapeId="1184" r:id="rId27" name="OptionButton1"/>
      </mc:Fallback>
    </mc:AlternateContent>
    <mc:AlternateContent xmlns:mc="http://schemas.openxmlformats.org/markup-compatibility/2006">
      <mc:Choice Requires="x14">
        <control shapeId="1182" r:id="rId29" name="ComboBox6">
          <controlPr locked="0" defaultSize="0" autoLine="0" linkedCell="CHECKING!$D$25" listFillRange="Dropdowns!$A$3:$A$270" r:id="rId30">
            <anchor moveWithCells="1">
              <from>
                <xdr:col>4</xdr:col>
                <xdr:colOff>0</xdr:colOff>
                <xdr:row>70</xdr:row>
                <xdr:rowOff>9525</xdr:rowOff>
              </from>
              <to>
                <xdr:col>9</xdr:col>
                <xdr:colOff>657225</xdr:colOff>
                <xdr:row>71</xdr:row>
                <xdr:rowOff>19050</xdr:rowOff>
              </to>
            </anchor>
          </controlPr>
        </control>
      </mc:Choice>
      <mc:Fallback>
        <control shapeId="1182" r:id="rId29" name="ComboBox6"/>
      </mc:Fallback>
    </mc:AlternateContent>
    <mc:AlternateContent xmlns:mc="http://schemas.openxmlformats.org/markup-compatibility/2006">
      <mc:Choice Requires="x14">
        <control shapeId="1181" r:id="rId31" name="ComboBox5">
          <controlPr locked="0" defaultSize="0" autoLine="0" autoPict="0" linkedCell="CHECKING!$D$24" listFillRange="Dropdowns!$A$3:$A$270" r:id="rId32">
            <anchor moveWithCells="1">
              <from>
                <xdr:col>3</xdr:col>
                <xdr:colOff>628650</xdr:colOff>
                <xdr:row>69</xdr:row>
                <xdr:rowOff>0</xdr:rowOff>
              </from>
              <to>
                <xdr:col>10</xdr:col>
                <xdr:colOff>19050</xdr:colOff>
                <xdr:row>70</xdr:row>
                <xdr:rowOff>9525</xdr:rowOff>
              </to>
            </anchor>
          </controlPr>
        </control>
      </mc:Choice>
      <mc:Fallback>
        <control shapeId="1181" r:id="rId31" name="ComboBox5"/>
      </mc:Fallback>
    </mc:AlternateContent>
    <mc:AlternateContent xmlns:mc="http://schemas.openxmlformats.org/markup-compatibility/2006">
      <mc:Choice Requires="x14">
        <control shapeId="1180" r:id="rId33" name="ComboBox4">
          <controlPr locked="0" defaultSize="0" autoLine="0" linkedCell="CHECKING!$D$20" listFillRange="Dropdowns!$A$3:$A$270" r:id="rId34">
            <anchor moveWithCells="1">
              <from>
                <xdr:col>4</xdr:col>
                <xdr:colOff>0</xdr:colOff>
                <xdr:row>63</xdr:row>
                <xdr:rowOff>171450</xdr:rowOff>
              </from>
              <to>
                <xdr:col>10</xdr:col>
                <xdr:colOff>0</xdr:colOff>
                <xdr:row>65</xdr:row>
                <xdr:rowOff>0</xdr:rowOff>
              </to>
            </anchor>
          </controlPr>
        </control>
      </mc:Choice>
      <mc:Fallback>
        <control shapeId="1180" r:id="rId33" name="ComboBox4"/>
      </mc:Fallback>
    </mc:AlternateContent>
    <mc:AlternateContent xmlns:mc="http://schemas.openxmlformats.org/markup-compatibility/2006">
      <mc:Choice Requires="x14">
        <control shapeId="1178" r:id="rId35" name="ComboBox3">
          <controlPr locked="0" defaultSize="0" autoLine="0" autoPict="0" linkedCell="CHECKING!$D$32" listFillRange="Dropdowns!$C$3:$C$257" r:id="rId36">
            <anchor moveWithCells="1">
              <from>
                <xdr:col>3</xdr:col>
                <xdr:colOff>619125</xdr:colOff>
                <xdr:row>83</xdr:row>
                <xdr:rowOff>0</xdr:rowOff>
              </from>
              <to>
                <xdr:col>10</xdr:col>
                <xdr:colOff>0</xdr:colOff>
                <xdr:row>84</xdr:row>
                <xdr:rowOff>38100</xdr:rowOff>
              </to>
            </anchor>
          </controlPr>
        </control>
      </mc:Choice>
      <mc:Fallback>
        <control shapeId="1178" r:id="rId35" name="ComboBox3"/>
      </mc:Fallback>
    </mc:AlternateContent>
    <mc:AlternateContent xmlns:mc="http://schemas.openxmlformats.org/markup-compatibility/2006">
      <mc:Choice Requires="x14">
        <control shapeId="1175" r:id="rId37" name="ComboBox2">
          <controlPr locked="0" defaultSize="0" autoLine="0" autoPict="0" linkedCell="CHECKING!$D$33" listFillRange="Dropdowns!$C$3:$C$257" r:id="rId38">
            <anchor moveWithCells="1">
              <from>
                <xdr:col>4</xdr:col>
                <xdr:colOff>0</xdr:colOff>
                <xdr:row>86</xdr:row>
                <xdr:rowOff>180975</xdr:rowOff>
              </from>
              <to>
                <xdr:col>10</xdr:col>
                <xdr:colOff>0</xdr:colOff>
                <xdr:row>88</xdr:row>
                <xdr:rowOff>9525</xdr:rowOff>
              </to>
            </anchor>
          </controlPr>
        </control>
      </mc:Choice>
      <mc:Fallback>
        <control shapeId="1175" r:id="rId37" name="ComboBox2"/>
      </mc:Fallback>
    </mc:AlternateContent>
    <mc:AlternateContent xmlns:mc="http://schemas.openxmlformats.org/markup-compatibility/2006">
      <mc:Choice Requires="x14">
        <control shapeId="1169" r:id="rId39" name="ComboBox1">
          <controlPr locked="0" defaultSize="0" autoLine="0" linkedCell="CHECKING!$D$22" listFillRange="Dropdowns!$B$3:$B$259" r:id="rId40">
            <anchor moveWithCells="1">
              <from>
                <xdr:col>4</xdr:col>
                <xdr:colOff>0</xdr:colOff>
                <xdr:row>66</xdr:row>
                <xdr:rowOff>9525</xdr:rowOff>
              </from>
              <to>
                <xdr:col>9</xdr:col>
                <xdr:colOff>647700</xdr:colOff>
                <xdr:row>67</xdr:row>
                <xdr:rowOff>19050</xdr:rowOff>
              </to>
            </anchor>
          </controlPr>
        </control>
      </mc:Choice>
      <mc:Fallback>
        <control shapeId="1169" r:id="rId39" name="ComboBox1"/>
      </mc:Fallback>
    </mc:AlternateContent>
    <mc:AlternateContent xmlns:mc="http://schemas.openxmlformats.org/markup-compatibility/2006">
      <mc:Choice Requires="x14">
        <control shapeId="1025" r:id="rId41" name="Check Box 1">
          <controlPr defaultSize="0" autoFill="0" autoLine="0" autoPict="0">
            <anchor moveWithCells="1">
              <from>
                <xdr:col>10</xdr:col>
                <xdr:colOff>123825</xdr:colOff>
                <xdr:row>18</xdr:row>
                <xdr:rowOff>0</xdr:rowOff>
              </from>
              <to>
                <xdr:col>12</xdr:col>
                <xdr:colOff>247650</xdr:colOff>
                <xdr:row>19</xdr:row>
                <xdr:rowOff>85725</xdr:rowOff>
              </to>
            </anchor>
          </controlPr>
        </control>
      </mc:Choice>
    </mc:AlternateContent>
    <mc:AlternateContent xmlns:mc="http://schemas.openxmlformats.org/markup-compatibility/2006">
      <mc:Choice Requires="x14">
        <control shapeId="1026" r:id="rId42" name="Check Box 2">
          <controlPr defaultSize="0" autoFill="0" autoLine="0" autoPict="0">
            <anchor moveWithCells="1">
              <from>
                <xdr:col>10</xdr:col>
                <xdr:colOff>123825</xdr:colOff>
                <xdr:row>21</xdr:row>
                <xdr:rowOff>152400</xdr:rowOff>
              </from>
              <to>
                <xdr:col>12</xdr:col>
                <xdr:colOff>247650</xdr:colOff>
                <xdr:row>22</xdr:row>
                <xdr:rowOff>152400</xdr:rowOff>
              </to>
            </anchor>
          </controlPr>
        </control>
      </mc:Choice>
    </mc:AlternateContent>
    <mc:AlternateContent xmlns:mc="http://schemas.openxmlformats.org/markup-compatibility/2006">
      <mc:Choice Requires="x14">
        <control shapeId="1038" r:id="rId43" name="Check Box 14">
          <controlPr defaultSize="0" autoFill="0" autoLine="0" autoPict="0">
            <anchor moveWithCells="1">
              <from>
                <xdr:col>10</xdr:col>
                <xdr:colOff>114300</xdr:colOff>
                <xdr:row>58</xdr:row>
                <xdr:rowOff>133350</xdr:rowOff>
              </from>
              <to>
                <xdr:col>12</xdr:col>
                <xdr:colOff>114300</xdr:colOff>
                <xdr:row>59</xdr:row>
                <xdr:rowOff>161925</xdr:rowOff>
              </to>
            </anchor>
          </controlPr>
        </control>
      </mc:Choice>
    </mc:AlternateContent>
    <mc:AlternateContent xmlns:mc="http://schemas.openxmlformats.org/markup-compatibility/2006">
      <mc:Choice Requires="x14">
        <control shapeId="1039" r:id="rId44" name="Check Box 15">
          <controlPr defaultSize="0" autoFill="0" autoLine="0" autoPict="0">
            <anchor moveWithCells="1">
              <from>
                <xdr:col>10</xdr:col>
                <xdr:colOff>114300</xdr:colOff>
                <xdr:row>59</xdr:row>
                <xdr:rowOff>161925</xdr:rowOff>
              </from>
              <to>
                <xdr:col>12</xdr:col>
                <xdr:colOff>114300</xdr:colOff>
                <xdr:row>60</xdr:row>
                <xdr:rowOff>180975</xdr:rowOff>
              </to>
            </anchor>
          </controlPr>
        </control>
      </mc:Choice>
    </mc:AlternateContent>
    <mc:AlternateContent xmlns:mc="http://schemas.openxmlformats.org/markup-compatibility/2006">
      <mc:Choice Requires="x14">
        <control shapeId="1040" r:id="rId45" name="Check Box 16">
          <controlPr defaultSize="0" autoFill="0" autoLine="0" autoPict="0">
            <anchor moveWithCells="1">
              <from>
                <xdr:col>10</xdr:col>
                <xdr:colOff>114300</xdr:colOff>
                <xdr:row>60</xdr:row>
                <xdr:rowOff>161925</xdr:rowOff>
              </from>
              <to>
                <xdr:col>12</xdr:col>
                <xdr:colOff>114300</xdr:colOff>
                <xdr:row>61</xdr:row>
                <xdr:rowOff>180975</xdr:rowOff>
              </to>
            </anchor>
          </controlPr>
        </control>
      </mc:Choice>
    </mc:AlternateContent>
    <mc:AlternateContent xmlns:mc="http://schemas.openxmlformats.org/markup-compatibility/2006">
      <mc:Choice Requires="x14">
        <control shapeId="1041" r:id="rId46" name="Check Box 17">
          <controlPr defaultSize="0" autoFill="0" autoLine="0" autoPict="0">
            <anchor moveWithCells="1">
              <from>
                <xdr:col>10</xdr:col>
                <xdr:colOff>114300</xdr:colOff>
                <xdr:row>61</xdr:row>
                <xdr:rowOff>161925</xdr:rowOff>
              </from>
              <to>
                <xdr:col>12</xdr:col>
                <xdr:colOff>114300</xdr:colOff>
                <xdr:row>62</xdr:row>
                <xdr:rowOff>190500</xdr:rowOff>
              </to>
            </anchor>
          </controlPr>
        </control>
      </mc:Choice>
    </mc:AlternateContent>
    <mc:AlternateContent xmlns:mc="http://schemas.openxmlformats.org/markup-compatibility/2006">
      <mc:Choice Requires="x14">
        <control shapeId="1042" r:id="rId47" name="Check Box 18">
          <controlPr defaultSize="0" autoFill="0" autoLine="0" autoPict="0">
            <anchor moveWithCells="1">
              <from>
                <xdr:col>10</xdr:col>
                <xdr:colOff>114300</xdr:colOff>
                <xdr:row>63</xdr:row>
                <xdr:rowOff>161925</xdr:rowOff>
              </from>
              <to>
                <xdr:col>12</xdr:col>
                <xdr:colOff>114300</xdr:colOff>
                <xdr:row>64</xdr:row>
                <xdr:rowOff>190500</xdr:rowOff>
              </to>
            </anchor>
          </controlPr>
        </control>
      </mc:Choice>
    </mc:AlternateContent>
    <mc:AlternateContent xmlns:mc="http://schemas.openxmlformats.org/markup-compatibility/2006">
      <mc:Choice Requires="x14">
        <control shapeId="1043" r:id="rId48" name="Check Box 19">
          <controlPr defaultSize="0" autoFill="0" autoLine="0" autoPict="0">
            <anchor moveWithCells="1">
              <from>
                <xdr:col>10</xdr:col>
                <xdr:colOff>114300</xdr:colOff>
                <xdr:row>64</xdr:row>
                <xdr:rowOff>171450</xdr:rowOff>
              </from>
              <to>
                <xdr:col>12</xdr:col>
                <xdr:colOff>114300</xdr:colOff>
                <xdr:row>65</xdr:row>
                <xdr:rowOff>190500</xdr:rowOff>
              </to>
            </anchor>
          </controlPr>
        </control>
      </mc:Choice>
    </mc:AlternateContent>
    <mc:AlternateContent xmlns:mc="http://schemas.openxmlformats.org/markup-compatibility/2006">
      <mc:Choice Requires="x14">
        <control shapeId="1044" r:id="rId49" name="Check Box 20">
          <controlPr defaultSize="0" autoFill="0" autoLine="0" autoPict="0">
            <anchor moveWithCells="1">
              <from>
                <xdr:col>10</xdr:col>
                <xdr:colOff>114300</xdr:colOff>
                <xdr:row>65</xdr:row>
                <xdr:rowOff>171450</xdr:rowOff>
              </from>
              <to>
                <xdr:col>12</xdr:col>
                <xdr:colOff>114300</xdr:colOff>
                <xdr:row>66</xdr:row>
                <xdr:rowOff>190500</xdr:rowOff>
              </to>
            </anchor>
          </controlPr>
        </control>
      </mc:Choice>
    </mc:AlternateContent>
    <mc:AlternateContent xmlns:mc="http://schemas.openxmlformats.org/markup-compatibility/2006">
      <mc:Choice Requires="x14">
        <control shapeId="1045" r:id="rId50" name="Check Box 21">
          <controlPr defaultSize="0" autoFill="0" autoLine="0" autoPict="0">
            <anchor moveWithCells="1">
              <from>
                <xdr:col>10</xdr:col>
                <xdr:colOff>114300</xdr:colOff>
                <xdr:row>67</xdr:row>
                <xdr:rowOff>171450</xdr:rowOff>
              </from>
              <to>
                <xdr:col>12</xdr:col>
                <xdr:colOff>114300</xdr:colOff>
                <xdr:row>69</xdr:row>
                <xdr:rowOff>0</xdr:rowOff>
              </to>
            </anchor>
          </controlPr>
        </control>
      </mc:Choice>
    </mc:AlternateContent>
    <mc:AlternateContent xmlns:mc="http://schemas.openxmlformats.org/markup-compatibility/2006">
      <mc:Choice Requires="x14">
        <control shapeId="1046" r:id="rId51" name="Check Box 22">
          <controlPr defaultSize="0" autoFill="0" autoLine="0" autoPict="0">
            <anchor moveWithCells="1">
              <from>
                <xdr:col>10</xdr:col>
                <xdr:colOff>114300</xdr:colOff>
                <xdr:row>68</xdr:row>
                <xdr:rowOff>180975</xdr:rowOff>
              </from>
              <to>
                <xdr:col>12</xdr:col>
                <xdr:colOff>114300</xdr:colOff>
                <xdr:row>70</xdr:row>
                <xdr:rowOff>0</xdr:rowOff>
              </to>
            </anchor>
          </controlPr>
        </control>
      </mc:Choice>
    </mc:AlternateContent>
    <mc:AlternateContent xmlns:mc="http://schemas.openxmlformats.org/markup-compatibility/2006">
      <mc:Choice Requires="x14">
        <control shapeId="1047" r:id="rId52" name="Check Box 23">
          <controlPr defaultSize="0" autoFill="0" autoLine="0" autoPict="0">
            <anchor moveWithCells="1">
              <from>
                <xdr:col>10</xdr:col>
                <xdr:colOff>114300</xdr:colOff>
                <xdr:row>69</xdr:row>
                <xdr:rowOff>180975</xdr:rowOff>
              </from>
              <to>
                <xdr:col>12</xdr:col>
                <xdr:colOff>114300</xdr:colOff>
                <xdr:row>71</xdr:row>
                <xdr:rowOff>0</xdr:rowOff>
              </to>
            </anchor>
          </controlPr>
        </control>
      </mc:Choice>
    </mc:AlternateContent>
    <mc:AlternateContent xmlns:mc="http://schemas.openxmlformats.org/markup-compatibility/2006">
      <mc:Choice Requires="x14">
        <control shapeId="1053" r:id="rId53" name="Check Box 29">
          <controlPr defaultSize="0" autoFill="0" autoLine="0" autoPict="0">
            <anchor moveWithCells="1">
              <from>
                <xdr:col>10</xdr:col>
                <xdr:colOff>104775</xdr:colOff>
                <xdr:row>72</xdr:row>
                <xdr:rowOff>152400</xdr:rowOff>
              </from>
              <to>
                <xdr:col>12</xdr:col>
                <xdr:colOff>95250</xdr:colOff>
                <xdr:row>73</xdr:row>
                <xdr:rowOff>180975</xdr:rowOff>
              </to>
            </anchor>
          </controlPr>
        </control>
      </mc:Choice>
    </mc:AlternateContent>
    <mc:AlternateContent xmlns:mc="http://schemas.openxmlformats.org/markup-compatibility/2006">
      <mc:Choice Requires="x14">
        <control shapeId="1055" r:id="rId54" name="Check Box 31">
          <controlPr defaultSize="0" autoFill="0" autoLine="0" autoPict="0">
            <anchor moveWithCells="1">
              <from>
                <xdr:col>10</xdr:col>
                <xdr:colOff>104775</xdr:colOff>
                <xdr:row>73</xdr:row>
                <xdr:rowOff>161925</xdr:rowOff>
              </from>
              <to>
                <xdr:col>11</xdr:col>
                <xdr:colOff>381000</xdr:colOff>
                <xdr:row>74</xdr:row>
                <xdr:rowOff>180975</xdr:rowOff>
              </to>
            </anchor>
          </controlPr>
        </control>
      </mc:Choice>
    </mc:AlternateContent>
    <mc:AlternateContent xmlns:mc="http://schemas.openxmlformats.org/markup-compatibility/2006">
      <mc:Choice Requires="x14">
        <control shapeId="1061" r:id="rId55" name="Check Box 37">
          <controlPr defaultSize="0" autoFill="0" autoLine="0" autoPict="0">
            <anchor moveWithCells="1">
              <from>
                <xdr:col>10</xdr:col>
                <xdr:colOff>104775</xdr:colOff>
                <xdr:row>75</xdr:row>
                <xdr:rowOff>152400</xdr:rowOff>
              </from>
              <to>
                <xdr:col>11</xdr:col>
                <xdr:colOff>600075</xdr:colOff>
                <xdr:row>77</xdr:row>
                <xdr:rowOff>19050</xdr:rowOff>
              </to>
            </anchor>
          </controlPr>
        </control>
      </mc:Choice>
    </mc:AlternateContent>
    <mc:AlternateContent xmlns:mc="http://schemas.openxmlformats.org/markup-compatibility/2006">
      <mc:Choice Requires="x14">
        <control shapeId="1062" r:id="rId56" name="Check Box 38">
          <controlPr defaultSize="0" autoFill="0" autoLine="0" autoPict="0">
            <anchor moveWithCells="1">
              <from>
                <xdr:col>10</xdr:col>
                <xdr:colOff>104775</xdr:colOff>
                <xdr:row>77</xdr:row>
                <xdr:rowOff>123825</xdr:rowOff>
              </from>
              <to>
                <xdr:col>11</xdr:col>
                <xdr:colOff>542925</xdr:colOff>
                <xdr:row>78</xdr:row>
                <xdr:rowOff>152400</xdr:rowOff>
              </to>
            </anchor>
          </controlPr>
        </control>
      </mc:Choice>
    </mc:AlternateContent>
    <mc:AlternateContent xmlns:mc="http://schemas.openxmlformats.org/markup-compatibility/2006">
      <mc:Choice Requires="x14">
        <control shapeId="1063" r:id="rId57" name="Check Box 39">
          <controlPr defaultSize="0" autoFill="0" autoLine="0" autoPict="0">
            <anchor moveWithCells="1">
              <from>
                <xdr:col>10</xdr:col>
                <xdr:colOff>104775</xdr:colOff>
                <xdr:row>78</xdr:row>
                <xdr:rowOff>142875</xdr:rowOff>
              </from>
              <to>
                <xdr:col>11</xdr:col>
                <xdr:colOff>609600</xdr:colOff>
                <xdr:row>79</xdr:row>
                <xdr:rowOff>161925</xdr:rowOff>
              </to>
            </anchor>
          </controlPr>
        </control>
      </mc:Choice>
    </mc:AlternateContent>
    <mc:AlternateContent xmlns:mc="http://schemas.openxmlformats.org/markup-compatibility/2006">
      <mc:Choice Requires="x14">
        <control shapeId="1064" r:id="rId58" name="Check Box 40">
          <controlPr defaultSize="0" autoFill="0" autoLine="0" autoPict="0">
            <anchor moveWithCells="1">
              <from>
                <xdr:col>10</xdr:col>
                <xdr:colOff>95250</xdr:colOff>
                <xdr:row>81</xdr:row>
                <xdr:rowOff>142875</xdr:rowOff>
              </from>
              <to>
                <xdr:col>11</xdr:col>
                <xdr:colOff>552450</xdr:colOff>
                <xdr:row>82</xdr:row>
                <xdr:rowOff>171450</xdr:rowOff>
              </to>
            </anchor>
          </controlPr>
        </control>
      </mc:Choice>
    </mc:AlternateContent>
    <mc:AlternateContent xmlns:mc="http://schemas.openxmlformats.org/markup-compatibility/2006">
      <mc:Choice Requires="x14">
        <control shapeId="1065" r:id="rId59" name="Check Box 41">
          <controlPr defaultSize="0" autoFill="0" autoLine="0" autoPict="0">
            <anchor moveWithCells="1">
              <from>
                <xdr:col>10</xdr:col>
                <xdr:colOff>95250</xdr:colOff>
                <xdr:row>82</xdr:row>
                <xdr:rowOff>171450</xdr:rowOff>
              </from>
              <to>
                <xdr:col>12</xdr:col>
                <xdr:colOff>76200</xdr:colOff>
                <xdr:row>84</xdr:row>
                <xdr:rowOff>9525</xdr:rowOff>
              </to>
            </anchor>
          </controlPr>
        </control>
      </mc:Choice>
    </mc:AlternateContent>
    <mc:AlternateContent xmlns:mc="http://schemas.openxmlformats.org/markup-compatibility/2006">
      <mc:Choice Requires="x14">
        <control shapeId="1072" r:id="rId60" name="Check Box 48">
          <controlPr defaultSize="0" autoFill="0" autoLine="0" autoPict="0">
            <anchor moveWithCells="1">
              <from>
                <xdr:col>10</xdr:col>
                <xdr:colOff>76200</xdr:colOff>
                <xdr:row>86</xdr:row>
                <xdr:rowOff>152400</xdr:rowOff>
              </from>
              <to>
                <xdr:col>12</xdr:col>
                <xdr:colOff>104775</xdr:colOff>
                <xdr:row>87</xdr:row>
                <xdr:rowOff>190500</xdr:rowOff>
              </to>
            </anchor>
          </controlPr>
        </control>
      </mc:Choice>
    </mc:AlternateContent>
    <mc:AlternateContent xmlns:mc="http://schemas.openxmlformats.org/markup-compatibility/2006">
      <mc:Choice Requires="x14">
        <control shapeId="1073" r:id="rId61" name="Check Box 49">
          <controlPr defaultSize="0" autoFill="0" autoLine="0" autoPict="0">
            <anchor moveWithCells="1">
              <from>
                <xdr:col>10</xdr:col>
                <xdr:colOff>85725</xdr:colOff>
                <xdr:row>88</xdr:row>
                <xdr:rowOff>161925</xdr:rowOff>
              </from>
              <to>
                <xdr:col>12</xdr:col>
                <xdr:colOff>190500</xdr:colOff>
                <xdr:row>90</xdr:row>
                <xdr:rowOff>0</xdr:rowOff>
              </to>
            </anchor>
          </controlPr>
        </control>
      </mc:Choice>
    </mc:AlternateContent>
    <mc:AlternateContent xmlns:mc="http://schemas.openxmlformats.org/markup-compatibility/2006">
      <mc:Choice Requires="x14">
        <control shapeId="1074" r:id="rId62" name="Check Box 50">
          <controlPr defaultSize="0" autoFill="0" autoLine="0" autoPict="0">
            <anchor moveWithCells="1">
              <from>
                <xdr:col>10</xdr:col>
                <xdr:colOff>57150</xdr:colOff>
                <xdr:row>94</xdr:row>
                <xdr:rowOff>161925</xdr:rowOff>
              </from>
              <to>
                <xdr:col>12</xdr:col>
                <xdr:colOff>190500</xdr:colOff>
                <xdr:row>95</xdr:row>
                <xdr:rowOff>190500</xdr:rowOff>
              </to>
            </anchor>
          </controlPr>
        </control>
      </mc:Choice>
    </mc:AlternateContent>
    <mc:AlternateContent xmlns:mc="http://schemas.openxmlformats.org/markup-compatibility/2006">
      <mc:Choice Requires="x14">
        <control shapeId="1076" r:id="rId63" name="Check Box 52">
          <controlPr defaultSize="0" autoFill="0" autoLine="0" autoPict="0">
            <anchor moveWithCells="1">
              <from>
                <xdr:col>10</xdr:col>
                <xdr:colOff>66675</xdr:colOff>
                <xdr:row>99</xdr:row>
                <xdr:rowOff>152400</xdr:rowOff>
              </from>
              <to>
                <xdr:col>11</xdr:col>
                <xdr:colOff>228600</xdr:colOff>
                <xdr:row>100</xdr:row>
                <xdr:rowOff>161925</xdr:rowOff>
              </to>
            </anchor>
          </controlPr>
        </control>
      </mc:Choice>
    </mc:AlternateContent>
    <mc:AlternateContent xmlns:mc="http://schemas.openxmlformats.org/markup-compatibility/2006">
      <mc:Choice Requires="x14">
        <control shapeId="1078" r:id="rId64" name="Check Box 54">
          <controlPr defaultSize="0" autoFill="0" autoLine="0" autoPict="0">
            <anchor moveWithCells="1">
              <from>
                <xdr:col>10</xdr:col>
                <xdr:colOff>76200</xdr:colOff>
                <xdr:row>129</xdr:row>
                <xdr:rowOff>142875</xdr:rowOff>
              </from>
              <to>
                <xdr:col>12</xdr:col>
                <xdr:colOff>419100</xdr:colOff>
                <xdr:row>130</xdr:row>
                <xdr:rowOff>171450</xdr:rowOff>
              </to>
            </anchor>
          </controlPr>
        </control>
      </mc:Choice>
    </mc:AlternateContent>
    <mc:AlternateContent xmlns:mc="http://schemas.openxmlformats.org/markup-compatibility/2006">
      <mc:Choice Requires="x14">
        <control shapeId="1079" r:id="rId65" name="Check Box 55">
          <controlPr defaultSize="0" autoFill="0" autoLine="0" autoPict="0">
            <anchor moveWithCells="1">
              <from>
                <xdr:col>10</xdr:col>
                <xdr:colOff>76200</xdr:colOff>
                <xdr:row>132</xdr:row>
                <xdr:rowOff>161925</xdr:rowOff>
              </from>
              <to>
                <xdr:col>12</xdr:col>
                <xdr:colOff>66675</xdr:colOff>
                <xdr:row>134</xdr:row>
                <xdr:rowOff>19050</xdr:rowOff>
              </to>
            </anchor>
          </controlPr>
        </control>
      </mc:Choice>
    </mc:AlternateContent>
    <mc:AlternateContent xmlns:mc="http://schemas.openxmlformats.org/markup-compatibility/2006">
      <mc:Choice Requires="x14">
        <control shapeId="1081" r:id="rId66" name="Check Box 57">
          <controlPr defaultSize="0" autoFill="0" autoLine="0" autoPict="0">
            <anchor moveWithCells="1">
              <from>
                <xdr:col>10</xdr:col>
                <xdr:colOff>57150</xdr:colOff>
                <xdr:row>148</xdr:row>
                <xdr:rowOff>123825</xdr:rowOff>
              </from>
              <to>
                <xdr:col>12</xdr:col>
                <xdr:colOff>47625</xdr:colOff>
                <xdr:row>149</xdr:row>
                <xdr:rowOff>152400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10</xdr:col>
                <xdr:colOff>66675</xdr:colOff>
                <xdr:row>152</xdr:row>
                <xdr:rowOff>171450</xdr:rowOff>
              </from>
              <to>
                <xdr:col>12</xdr:col>
                <xdr:colOff>161925</xdr:colOff>
                <xdr:row>153</xdr:row>
                <xdr:rowOff>180975</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10</xdr:col>
                <xdr:colOff>66675</xdr:colOff>
                <xdr:row>157</xdr:row>
                <xdr:rowOff>123825</xdr:rowOff>
              </from>
              <to>
                <xdr:col>11</xdr:col>
                <xdr:colOff>428625</xdr:colOff>
                <xdr:row>158</xdr:row>
                <xdr:rowOff>152400</xdr:rowOff>
              </to>
            </anchor>
          </controlPr>
        </control>
      </mc:Choice>
    </mc:AlternateContent>
    <mc:AlternateContent xmlns:mc="http://schemas.openxmlformats.org/markup-compatibility/2006">
      <mc:Choice Requires="x14">
        <control shapeId="1096" r:id="rId69" name="Check Box 72">
          <controlPr defaultSize="0" autoFill="0" autoLine="0" autoPict="0">
            <anchor moveWithCells="1">
              <from>
                <xdr:col>10</xdr:col>
                <xdr:colOff>57150</xdr:colOff>
                <xdr:row>172</xdr:row>
                <xdr:rowOff>142875</xdr:rowOff>
              </from>
              <to>
                <xdr:col>11</xdr:col>
                <xdr:colOff>523875</xdr:colOff>
                <xdr:row>173</xdr:row>
                <xdr:rowOff>171450</xdr:rowOff>
              </to>
            </anchor>
          </controlPr>
        </control>
      </mc:Choice>
    </mc:AlternateContent>
    <mc:AlternateContent xmlns:mc="http://schemas.openxmlformats.org/markup-compatibility/2006">
      <mc:Choice Requires="x14">
        <control shapeId="1097" r:id="rId70" name="Check Box 73">
          <controlPr defaultSize="0" autoFill="0" autoLine="0" autoPict="0">
            <anchor moveWithCells="1">
              <from>
                <xdr:col>10</xdr:col>
                <xdr:colOff>66675</xdr:colOff>
                <xdr:row>174</xdr:row>
                <xdr:rowOff>114300</xdr:rowOff>
              </from>
              <to>
                <xdr:col>11</xdr:col>
                <xdr:colOff>523875</xdr:colOff>
                <xdr:row>175</xdr:row>
                <xdr:rowOff>142875</xdr:rowOff>
              </to>
            </anchor>
          </controlPr>
        </control>
      </mc:Choice>
    </mc:AlternateContent>
    <mc:AlternateContent xmlns:mc="http://schemas.openxmlformats.org/markup-compatibility/2006">
      <mc:Choice Requires="x14">
        <control shapeId="1098" r:id="rId71" name="Check Box 74">
          <controlPr defaultSize="0" autoFill="0" autoLine="0" autoPict="0">
            <anchor moveWithCells="1">
              <from>
                <xdr:col>10</xdr:col>
                <xdr:colOff>66675</xdr:colOff>
                <xdr:row>181</xdr:row>
                <xdr:rowOff>114300</xdr:rowOff>
              </from>
              <to>
                <xdr:col>12</xdr:col>
                <xdr:colOff>371475</xdr:colOff>
                <xdr:row>182</xdr:row>
                <xdr:rowOff>152400</xdr:rowOff>
              </to>
            </anchor>
          </controlPr>
        </control>
      </mc:Choice>
    </mc:AlternateContent>
    <mc:AlternateContent xmlns:mc="http://schemas.openxmlformats.org/markup-compatibility/2006">
      <mc:Choice Requires="x14">
        <control shapeId="1099" r:id="rId72" name="Check Box 75">
          <controlPr defaultSize="0" autoFill="0" autoLine="0" autoPict="0">
            <anchor moveWithCells="1">
              <from>
                <xdr:col>10</xdr:col>
                <xdr:colOff>57150</xdr:colOff>
                <xdr:row>188</xdr:row>
                <xdr:rowOff>114300</xdr:rowOff>
              </from>
              <to>
                <xdr:col>12</xdr:col>
                <xdr:colOff>190500</xdr:colOff>
                <xdr:row>189</xdr:row>
                <xdr:rowOff>142875</xdr:rowOff>
              </to>
            </anchor>
          </controlPr>
        </control>
      </mc:Choice>
    </mc:AlternateContent>
    <mc:AlternateContent xmlns:mc="http://schemas.openxmlformats.org/markup-compatibility/2006">
      <mc:Choice Requires="x14">
        <control shapeId="1100" r:id="rId73" name="Check Box 76">
          <controlPr defaultSize="0" autoFill="0" autoLine="0" autoPict="0" altText="Further add. work locations">
            <anchor moveWithCells="1">
              <from>
                <xdr:col>10</xdr:col>
                <xdr:colOff>85725</xdr:colOff>
                <xdr:row>196</xdr:row>
                <xdr:rowOff>133350</xdr:rowOff>
              </from>
              <to>
                <xdr:col>12</xdr:col>
                <xdr:colOff>361950</xdr:colOff>
                <xdr:row>197</xdr:row>
                <xdr:rowOff>104775</xdr:rowOff>
              </to>
            </anchor>
          </controlPr>
        </control>
      </mc:Choice>
    </mc:AlternateContent>
    <mc:AlternateContent xmlns:mc="http://schemas.openxmlformats.org/markup-compatibility/2006">
      <mc:Choice Requires="x14">
        <control shapeId="1103" r:id="rId74" name="Check Box 79">
          <controlPr defaultSize="0" autoFill="0" autoLine="0" autoPict="0">
            <anchor moveWithCells="1">
              <from>
                <xdr:col>10</xdr:col>
                <xdr:colOff>57150</xdr:colOff>
                <xdr:row>208</xdr:row>
                <xdr:rowOff>9525</xdr:rowOff>
              </from>
              <to>
                <xdr:col>12</xdr:col>
                <xdr:colOff>314325</xdr:colOff>
                <xdr:row>209</xdr:row>
                <xdr:rowOff>38100</xdr:rowOff>
              </to>
            </anchor>
          </controlPr>
        </control>
      </mc:Choice>
    </mc:AlternateContent>
    <mc:AlternateContent xmlns:mc="http://schemas.openxmlformats.org/markup-compatibility/2006">
      <mc:Choice Requires="x14">
        <control shapeId="1104" r:id="rId75" name="Check Box 80">
          <controlPr defaultSize="0" autoFill="0" autoLine="0" autoPict="0">
            <anchor moveWithCells="1">
              <from>
                <xdr:col>10</xdr:col>
                <xdr:colOff>57150</xdr:colOff>
                <xdr:row>210</xdr:row>
                <xdr:rowOff>114300</xdr:rowOff>
              </from>
              <to>
                <xdr:col>11</xdr:col>
                <xdr:colOff>428625</xdr:colOff>
                <xdr:row>211</xdr:row>
                <xdr:rowOff>142875</xdr:rowOff>
              </to>
            </anchor>
          </controlPr>
        </control>
      </mc:Choice>
    </mc:AlternateContent>
    <mc:AlternateContent xmlns:mc="http://schemas.openxmlformats.org/markup-compatibility/2006">
      <mc:Choice Requires="x14">
        <control shapeId="1105" r:id="rId76" name="Check Box 81">
          <controlPr defaultSize="0" autoFill="0" autoLine="0" autoPict="0">
            <anchor moveWithCells="1">
              <from>
                <xdr:col>10</xdr:col>
                <xdr:colOff>57150</xdr:colOff>
                <xdr:row>229</xdr:row>
                <xdr:rowOff>142875</xdr:rowOff>
              </from>
              <to>
                <xdr:col>11</xdr:col>
                <xdr:colOff>542925</xdr:colOff>
                <xdr:row>231</xdr:row>
                <xdr:rowOff>0</xdr:rowOff>
              </to>
            </anchor>
          </controlPr>
        </control>
      </mc:Choice>
    </mc:AlternateContent>
    <mc:AlternateContent xmlns:mc="http://schemas.openxmlformats.org/markup-compatibility/2006">
      <mc:Choice Requires="x14">
        <control shapeId="1107" r:id="rId77" name="Check Box 83">
          <controlPr defaultSize="0" autoFill="0" autoLine="0" autoPict="0">
            <anchor moveWithCells="1">
              <from>
                <xdr:col>9</xdr:col>
                <xdr:colOff>152400</xdr:colOff>
                <xdr:row>148</xdr:row>
                <xdr:rowOff>133350</xdr:rowOff>
              </from>
              <to>
                <xdr:col>9</xdr:col>
                <xdr:colOff>381000</xdr:colOff>
                <xdr:row>149</xdr:row>
                <xdr:rowOff>180975</xdr:rowOff>
              </to>
            </anchor>
          </controlPr>
        </control>
      </mc:Choice>
    </mc:AlternateContent>
    <mc:AlternateContent xmlns:mc="http://schemas.openxmlformats.org/markup-compatibility/2006">
      <mc:Choice Requires="x14">
        <control shapeId="1109" r:id="rId78" name="Check Box 85">
          <controlPr defaultSize="0" autoFill="0" autoLine="0" autoPict="0">
            <anchor moveWithCells="1">
              <from>
                <xdr:col>10</xdr:col>
                <xdr:colOff>66675</xdr:colOff>
                <xdr:row>237</xdr:row>
                <xdr:rowOff>28575</xdr:rowOff>
              </from>
              <to>
                <xdr:col>11</xdr:col>
                <xdr:colOff>428625</xdr:colOff>
                <xdr:row>238</xdr:row>
                <xdr:rowOff>19050</xdr:rowOff>
              </to>
            </anchor>
          </controlPr>
        </control>
      </mc:Choice>
    </mc:AlternateContent>
    <mc:AlternateContent xmlns:mc="http://schemas.openxmlformats.org/markup-compatibility/2006">
      <mc:Choice Requires="x14">
        <control shapeId="1110" r:id="rId79" name="Check Box 86">
          <controlPr defaultSize="0" autoFill="0" autoLine="0" autoPict="0">
            <anchor moveWithCells="1">
              <from>
                <xdr:col>10</xdr:col>
                <xdr:colOff>57150</xdr:colOff>
                <xdr:row>255</xdr:row>
                <xdr:rowOff>0</xdr:rowOff>
              </from>
              <to>
                <xdr:col>12</xdr:col>
                <xdr:colOff>209550</xdr:colOff>
                <xdr:row>256</xdr:row>
                <xdr:rowOff>28575</xdr:rowOff>
              </to>
            </anchor>
          </controlPr>
        </control>
      </mc:Choice>
    </mc:AlternateContent>
    <mc:AlternateContent xmlns:mc="http://schemas.openxmlformats.org/markup-compatibility/2006">
      <mc:Choice Requires="x14">
        <control shapeId="1113" r:id="rId80" name="Check Box 89">
          <controlPr defaultSize="0" autoFill="0" autoLine="0" autoPict="0">
            <anchor moveWithCells="1">
              <from>
                <xdr:col>9</xdr:col>
                <xdr:colOff>171450</xdr:colOff>
                <xdr:row>275</xdr:row>
                <xdr:rowOff>19050</xdr:rowOff>
              </from>
              <to>
                <xdr:col>9</xdr:col>
                <xdr:colOff>581025</xdr:colOff>
                <xdr:row>276</xdr:row>
                <xdr:rowOff>47625</xdr:rowOff>
              </to>
            </anchor>
          </controlPr>
        </control>
      </mc:Choice>
    </mc:AlternateContent>
    <mc:AlternateContent xmlns:mc="http://schemas.openxmlformats.org/markup-compatibility/2006">
      <mc:Choice Requires="x14">
        <control shapeId="1114" r:id="rId81" name="Check Box 90">
          <controlPr defaultSize="0" autoFill="0" autoLine="0" autoPict="0">
            <anchor moveWithCells="1">
              <from>
                <xdr:col>9</xdr:col>
                <xdr:colOff>171450</xdr:colOff>
                <xdr:row>277</xdr:row>
                <xdr:rowOff>0</xdr:rowOff>
              </from>
              <to>
                <xdr:col>10</xdr:col>
                <xdr:colOff>76200</xdr:colOff>
                <xdr:row>278</xdr:row>
                <xdr:rowOff>28575</xdr:rowOff>
              </to>
            </anchor>
          </controlPr>
        </control>
      </mc:Choice>
    </mc:AlternateContent>
    <mc:AlternateContent xmlns:mc="http://schemas.openxmlformats.org/markup-compatibility/2006">
      <mc:Choice Requires="x14">
        <control shapeId="1116" r:id="rId82" name="Check Box 92">
          <controlPr defaultSize="0" autoFill="0" autoLine="0" autoPict="0">
            <anchor moveWithCells="1">
              <from>
                <xdr:col>9</xdr:col>
                <xdr:colOff>171450</xdr:colOff>
                <xdr:row>278</xdr:row>
                <xdr:rowOff>180975</xdr:rowOff>
              </from>
              <to>
                <xdr:col>10</xdr:col>
                <xdr:colOff>76200</xdr:colOff>
                <xdr:row>280</xdr:row>
                <xdr:rowOff>28575</xdr:rowOff>
              </to>
            </anchor>
          </controlPr>
        </control>
      </mc:Choice>
    </mc:AlternateContent>
    <mc:AlternateContent xmlns:mc="http://schemas.openxmlformats.org/markup-compatibility/2006">
      <mc:Choice Requires="x14">
        <control shapeId="1120" r:id="rId83" name="Check Box 96">
          <controlPr defaultSize="0" autoFill="0" autoLine="0" autoPict="0">
            <anchor moveWithCells="1">
              <from>
                <xdr:col>0</xdr:col>
                <xdr:colOff>209550</xdr:colOff>
                <xdr:row>284</xdr:row>
                <xdr:rowOff>171450</xdr:rowOff>
              </from>
              <to>
                <xdr:col>0</xdr:col>
                <xdr:colOff>561975</xdr:colOff>
                <xdr:row>286</xdr:row>
                <xdr:rowOff>38100</xdr:rowOff>
              </to>
            </anchor>
          </controlPr>
        </control>
      </mc:Choice>
    </mc:AlternateContent>
    <mc:AlternateContent xmlns:mc="http://schemas.openxmlformats.org/markup-compatibility/2006">
      <mc:Choice Requires="x14">
        <control shapeId="1121" r:id="rId84" name="Check Box 97">
          <controlPr defaultSize="0" autoFill="0" autoLine="0" autoPict="0">
            <anchor moveWithCells="1">
              <from>
                <xdr:col>0</xdr:col>
                <xdr:colOff>209550</xdr:colOff>
                <xdr:row>287</xdr:row>
                <xdr:rowOff>161925</xdr:rowOff>
              </from>
              <to>
                <xdr:col>0</xdr:col>
                <xdr:colOff>561975</xdr:colOff>
                <xdr:row>289</xdr:row>
                <xdr:rowOff>28575</xdr:rowOff>
              </to>
            </anchor>
          </controlPr>
        </control>
      </mc:Choice>
    </mc:AlternateContent>
    <mc:AlternateContent xmlns:mc="http://schemas.openxmlformats.org/markup-compatibility/2006">
      <mc:Choice Requires="x14">
        <control shapeId="1122" r:id="rId85" name="Check Box 98">
          <controlPr defaultSize="0" autoFill="0" autoLine="0" autoPict="0">
            <anchor moveWithCells="1">
              <from>
                <xdr:col>0</xdr:col>
                <xdr:colOff>219075</xdr:colOff>
                <xdr:row>290</xdr:row>
                <xdr:rowOff>142875</xdr:rowOff>
              </from>
              <to>
                <xdr:col>0</xdr:col>
                <xdr:colOff>571500</xdr:colOff>
                <xdr:row>292</xdr:row>
                <xdr:rowOff>28575</xdr:rowOff>
              </to>
            </anchor>
          </controlPr>
        </control>
      </mc:Choice>
    </mc:AlternateContent>
    <mc:AlternateContent xmlns:mc="http://schemas.openxmlformats.org/markup-compatibility/2006">
      <mc:Choice Requires="x14">
        <control shapeId="1124" r:id="rId86" name="Check Box 100">
          <controlPr defaultSize="0" autoFill="0" autoLine="0" autoPict="0">
            <anchor moveWithCells="1">
              <from>
                <xdr:col>0</xdr:col>
                <xdr:colOff>200025</xdr:colOff>
                <xdr:row>297</xdr:row>
                <xdr:rowOff>171450</xdr:rowOff>
              </from>
              <to>
                <xdr:col>0</xdr:col>
                <xdr:colOff>561975</xdr:colOff>
                <xdr:row>299</xdr:row>
                <xdr:rowOff>19050</xdr:rowOff>
              </to>
            </anchor>
          </controlPr>
        </control>
      </mc:Choice>
    </mc:AlternateContent>
    <mc:AlternateContent xmlns:mc="http://schemas.openxmlformats.org/markup-compatibility/2006">
      <mc:Choice Requires="x14">
        <control shapeId="1127" r:id="rId87" name="Check Box 103">
          <controlPr defaultSize="0" autoFill="0" autoLine="0" autoPict="0">
            <anchor moveWithCells="1">
              <from>
                <xdr:col>9</xdr:col>
                <xdr:colOff>180975</xdr:colOff>
                <xdr:row>328</xdr:row>
                <xdr:rowOff>152400</xdr:rowOff>
              </from>
              <to>
                <xdr:col>9</xdr:col>
                <xdr:colOff>428625</xdr:colOff>
                <xdr:row>330</xdr:row>
                <xdr:rowOff>9525</xdr:rowOff>
              </to>
            </anchor>
          </controlPr>
        </control>
      </mc:Choice>
    </mc:AlternateContent>
    <mc:AlternateContent xmlns:mc="http://schemas.openxmlformats.org/markup-compatibility/2006">
      <mc:Choice Requires="x14">
        <control shapeId="1128" r:id="rId88" name="Check Box 104">
          <controlPr defaultSize="0" autoFill="0" autoLine="0" autoPict="0">
            <anchor moveWithCells="1">
              <from>
                <xdr:col>10</xdr:col>
                <xdr:colOff>133350</xdr:colOff>
                <xdr:row>328</xdr:row>
                <xdr:rowOff>133350</xdr:rowOff>
              </from>
              <to>
                <xdr:col>12</xdr:col>
                <xdr:colOff>304800</xdr:colOff>
                <xdr:row>330</xdr:row>
                <xdr:rowOff>9525</xdr:rowOff>
              </to>
            </anchor>
          </controlPr>
        </control>
      </mc:Choice>
    </mc:AlternateContent>
    <mc:AlternateContent xmlns:mc="http://schemas.openxmlformats.org/markup-compatibility/2006">
      <mc:Choice Requires="x14">
        <control shapeId="1129" r:id="rId89" name="Check Box 105">
          <controlPr defaultSize="0" autoFill="0" autoLine="0" autoPict="0">
            <anchor moveWithCells="1">
              <from>
                <xdr:col>10</xdr:col>
                <xdr:colOff>161925</xdr:colOff>
                <xdr:row>337</xdr:row>
                <xdr:rowOff>9525</xdr:rowOff>
              </from>
              <to>
                <xdr:col>11</xdr:col>
                <xdr:colOff>142875</xdr:colOff>
                <xdr:row>338</xdr:row>
                <xdr:rowOff>57150</xdr:rowOff>
              </to>
            </anchor>
          </controlPr>
        </control>
      </mc:Choice>
    </mc:AlternateContent>
    <mc:AlternateContent xmlns:mc="http://schemas.openxmlformats.org/markup-compatibility/2006">
      <mc:Choice Requires="x14">
        <control shapeId="1131" r:id="rId90" name="Check Box 107">
          <controlPr defaultSize="0" autoFill="0" autoLine="0" autoPict="0">
            <anchor moveWithCells="1">
              <from>
                <xdr:col>10</xdr:col>
                <xdr:colOff>114300</xdr:colOff>
                <xdr:row>355</xdr:row>
                <xdr:rowOff>38100</xdr:rowOff>
              </from>
              <to>
                <xdr:col>11</xdr:col>
                <xdr:colOff>371475</xdr:colOff>
                <xdr:row>356</xdr:row>
                <xdr:rowOff>66675</xdr:rowOff>
              </to>
            </anchor>
          </controlPr>
        </control>
      </mc:Choice>
    </mc:AlternateContent>
    <mc:AlternateContent xmlns:mc="http://schemas.openxmlformats.org/markup-compatibility/2006">
      <mc:Choice Requires="x14">
        <control shapeId="1132" r:id="rId91" name="Check Box 108">
          <controlPr defaultSize="0" autoFill="0" autoLine="0" autoPict="0">
            <anchor moveWithCells="1">
              <from>
                <xdr:col>10</xdr:col>
                <xdr:colOff>152400</xdr:colOff>
                <xdr:row>365</xdr:row>
                <xdr:rowOff>161925</xdr:rowOff>
              </from>
              <to>
                <xdr:col>11</xdr:col>
                <xdr:colOff>390525</xdr:colOff>
                <xdr:row>367</xdr:row>
                <xdr:rowOff>9525</xdr:rowOff>
              </to>
            </anchor>
          </controlPr>
        </control>
      </mc:Choice>
    </mc:AlternateContent>
    <mc:AlternateContent xmlns:mc="http://schemas.openxmlformats.org/markup-compatibility/2006">
      <mc:Choice Requires="x14">
        <control shapeId="1140" r:id="rId92" name="Check Box 116">
          <controlPr defaultSize="0" autoFill="0" autoLine="0" autoPict="0">
            <anchor moveWithCells="1">
              <from>
                <xdr:col>10</xdr:col>
                <xdr:colOff>142875</xdr:colOff>
                <xdr:row>341</xdr:row>
                <xdr:rowOff>161925</xdr:rowOff>
              </from>
              <to>
                <xdr:col>12</xdr:col>
                <xdr:colOff>638175</xdr:colOff>
                <xdr:row>343</xdr:row>
                <xdr:rowOff>47625</xdr:rowOff>
              </to>
            </anchor>
          </controlPr>
        </control>
      </mc:Choice>
    </mc:AlternateContent>
    <mc:AlternateContent xmlns:mc="http://schemas.openxmlformats.org/markup-compatibility/2006">
      <mc:Choice Requires="x14">
        <control shapeId="1148" r:id="rId93" name="Check Box 124">
          <controlPr defaultSize="0" autoFill="0" autoLine="0" autoPict="0">
            <anchor moveWithCells="1">
              <from>
                <xdr:col>10</xdr:col>
                <xdr:colOff>133350</xdr:colOff>
                <xdr:row>285</xdr:row>
                <xdr:rowOff>9525</xdr:rowOff>
              </from>
              <to>
                <xdr:col>11</xdr:col>
                <xdr:colOff>523875</xdr:colOff>
                <xdr:row>286</xdr:row>
                <xdr:rowOff>47625</xdr:rowOff>
              </to>
            </anchor>
          </controlPr>
        </control>
      </mc:Choice>
    </mc:AlternateContent>
    <mc:AlternateContent xmlns:mc="http://schemas.openxmlformats.org/markup-compatibility/2006">
      <mc:Choice Requires="x14">
        <control shapeId="1149" r:id="rId94" name="Check Box 125">
          <controlPr defaultSize="0" autoFill="0" autoLine="0" autoPict="0">
            <anchor moveWithCells="1">
              <from>
                <xdr:col>10</xdr:col>
                <xdr:colOff>142875</xdr:colOff>
                <xdr:row>288</xdr:row>
                <xdr:rowOff>19050</xdr:rowOff>
              </from>
              <to>
                <xdr:col>12</xdr:col>
                <xdr:colOff>19050</xdr:colOff>
                <xdr:row>289</xdr:row>
                <xdr:rowOff>57150</xdr:rowOff>
              </to>
            </anchor>
          </controlPr>
        </control>
      </mc:Choice>
    </mc:AlternateContent>
    <mc:AlternateContent xmlns:mc="http://schemas.openxmlformats.org/markup-compatibility/2006">
      <mc:Choice Requires="x14">
        <control shapeId="1150" r:id="rId95" name="Check Box 126">
          <controlPr defaultSize="0" autoFill="0" autoLine="0" autoPict="0">
            <anchor moveWithCells="1">
              <from>
                <xdr:col>10</xdr:col>
                <xdr:colOff>133350</xdr:colOff>
                <xdr:row>291</xdr:row>
                <xdr:rowOff>47625</xdr:rowOff>
              </from>
              <to>
                <xdr:col>12</xdr:col>
                <xdr:colOff>381000</xdr:colOff>
                <xdr:row>292</xdr:row>
                <xdr:rowOff>76200</xdr:rowOff>
              </to>
            </anchor>
          </controlPr>
        </control>
      </mc:Choice>
    </mc:AlternateContent>
    <mc:AlternateContent xmlns:mc="http://schemas.openxmlformats.org/markup-compatibility/2006">
      <mc:Choice Requires="x14">
        <control shapeId="1152" r:id="rId96" name="Check Box 128">
          <controlPr defaultSize="0" autoFill="0" autoLine="0" autoPict="0">
            <anchor moveWithCells="1">
              <from>
                <xdr:col>10</xdr:col>
                <xdr:colOff>142875</xdr:colOff>
                <xdr:row>297</xdr:row>
                <xdr:rowOff>161925</xdr:rowOff>
              </from>
              <to>
                <xdr:col>12</xdr:col>
                <xdr:colOff>95250</xdr:colOff>
                <xdr:row>299</xdr:row>
                <xdr:rowOff>9525</xdr:rowOff>
              </to>
            </anchor>
          </controlPr>
        </control>
      </mc:Choice>
    </mc:AlternateContent>
    <mc:AlternateContent xmlns:mc="http://schemas.openxmlformats.org/markup-compatibility/2006">
      <mc:Choice Requires="x14">
        <control shapeId="1183" r:id="rId97" name="Group Box 159">
          <controlPr defaultSize="0" autoFill="0" autoPict="0" altText="Maintenance_requirement">
            <anchor moveWithCells="1">
              <from>
                <xdr:col>0</xdr:col>
                <xdr:colOff>76200</xdr:colOff>
                <xdr:row>39</xdr:row>
                <xdr:rowOff>66675</xdr:rowOff>
              </from>
              <to>
                <xdr:col>9</xdr:col>
                <xdr:colOff>38100</xdr:colOff>
                <xdr:row>54</xdr:row>
                <xdr:rowOff>238125</xdr:rowOff>
              </to>
            </anchor>
          </controlPr>
        </control>
      </mc:Choice>
    </mc:AlternateContent>
    <mc:AlternateContent xmlns:mc="http://schemas.openxmlformats.org/markup-compatibility/2006">
      <mc:Choice Requires="x14">
        <control shapeId="1189" r:id="rId98" name="Check Box 165">
          <controlPr defaultSize="0" autoFill="0" autoLine="0" autoPict="0">
            <anchor moveWithCells="1">
              <from>
                <xdr:col>10</xdr:col>
                <xdr:colOff>209550</xdr:colOff>
                <xdr:row>39</xdr:row>
                <xdr:rowOff>171450</xdr:rowOff>
              </from>
              <to>
                <xdr:col>11</xdr:col>
                <xdr:colOff>571500</xdr:colOff>
                <xdr:row>41</xdr:row>
                <xdr:rowOff>9525</xdr:rowOff>
              </to>
            </anchor>
          </controlPr>
        </control>
      </mc:Choice>
    </mc:AlternateContent>
    <mc:AlternateContent xmlns:mc="http://schemas.openxmlformats.org/markup-compatibility/2006">
      <mc:Choice Requires="x14">
        <control shapeId="1190" r:id="rId99" name="Check Box 166">
          <controlPr defaultSize="0" autoFill="0" autoLine="0" autoPict="0">
            <anchor moveWithCells="1">
              <from>
                <xdr:col>10</xdr:col>
                <xdr:colOff>152400</xdr:colOff>
                <xdr:row>345</xdr:row>
                <xdr:rowOff>0</xdr:rowOff>
              </from>
              <to>
                <xdr:col>12</xdr:col>
                <xdr:colOff>514350</xdr:colOff>
                <xdr:row>346</xdr:row>
                <xdr:rowOff>28575</xdr:rowOff>
              </to>
            </anchor>
          </controlPr>
        </control>
      </mc:Choice>
    </mc:AlternateContent>
    <mc:AlternateContent xmlns:mc="http://schemas.openxmlformats.org/markup-compatibility/2006">
      <mc:Choice Requires="x14">
        <control shapeId="1192" r:id="rId100" name="Check Box 168">
          <controlPr defaultSize="0" autoFill="0" autoLine="0" autoPict="0">
            <anchor moveWithCells="1">
              <from>
                <xdr:col>10</xdr:col>
                <xdr:colOff>123825</xdr:colOff>
                <xdr:row>117</xdr:row>
                <xdr:rowOff>171450</xdr:rowOff>
              </from>
              <to>
                <xdr:col>12</xdr:col>
                <xdr:colOff>190500</xdr:colOff>
                <xdr:row>119</xdr:row>
                <xdr:rowOff>171450</xdr:rowOff>
              </to>
            </anchor>
          </controlPr>
        </control>
      </mc:Choice>
    </mc:AlternateContent>
    <mc:AlternateContent xmlns:mc="http://schemas.openxmlformats.org/markup-compatibility/2006">
      <mc:Choice Requires="x14">
        <control shapeId="1194" r:id="rId101" name="Check Box 170">
          <controlPr defaultSize="0" autoFill="0" autoLine="0" autoPict="0">
            <anchor moveWithCells="1">
              <from>
                <xdr:col>10</xdr:col>
                <xdr:colOff>152400</xdr:colOff>
                <xdr:row>121</xdr:row>
                <xdr:rowOff>9525</xdr:rowOff>
              </from>
              <to>
                <xdr:col>12</xdr:col>
                <xdr:colOff>247650</xdr:colOff>
                <xdr:row>122</xdr:row>
                <xdr:rowOff>47625</xdr:rowOff>
              </to>
            </anchor>
          </controlPr>
        </control>
      </mc:Choice>
    </mc:AlternateContent>
    <mc:AlternateContent xmlns:mc="http://schemas.openxmlformats.org/markup-compatibility/2006">
      <mc:Choice Requires="x14">
        <control shapeId="1196" r:id="rId102" name="Check Box 172">
          <controlPr defaultSize="0" autoFill="0" autoLine="0" autoPict="0">
            <anchor moveWithCells="1">
              <from>
                <xdr:col>0</xdr:col>
                <xdr:colOff>219075</xdr:colOff>
                <xdr:row>304</xdr:row>
                <xdr:rowOff>19050</xdr:rowOff>
              </from>
              <to>
                <xdr:col>0</xdr:col>
                <xdr:colOff>552450</xdr:colOff>
                <xdr:row>305</xdr:row>
                <xdr:rowOff>57150</xdr:rowOff>
              </to>
            </anchor>
          </controlPr>
        </control>
      </mc:Choice>
    </mc:AlternateContent>
    <mc:AlternateContent xmlns:mc="http://schemas.openxmlformats.org/markup-compatibility/2006">
      <mc:Choice Requires="x14">
        <control shapeId="1197" r:id="rId103" name="Check Box 173">
          <controlPr defaultSize="0" autoFill="0" autoLine="0" autoPict="0">
            <anchor moveWithCells="1">
              <from>
                <xdr:col>10</xdr:col>
                <xdr:colOff>209550</xdr:colOff>
                <xdr:row>303</xdr:row>
                <xdr:rowOff>161925</xdr:rowOff>
              </from>
              <to>
                <xdr:col>11</xdr:col>
                <xdr:colOff>504825</xdr:colOff>
                <xdr:row>305</xdr:row>
                <xdr:rowOff>0</xdr:rowOff>
              </to>
            </anchor>
          </controlPr>
        </control>
      </mc:Choice>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A000000}">
          <x14:formula1>
            <xm:f>Dropdowns!$X$3:$X$5</xm:f>
          </x14:formula1>
          <xm:sqref>J248 J159:J161 J19 J154:J157</xm:sqref>
        </x14:dataValidation>
        <x14:dataValidation type="list" allowBlank="1" showInputMessage="1" xr:uid="{00000000-0002-0000-0200-00000B000000}">
          <x14:formula1>
            <xm:f>Dropdowns!$T$3:$T$12</xm:f>
          </x14:formula1>
          <xm:sqref>I60:J60</xm:sqref>
        </x14:dataValidation>
        <x14:dataValidation type="list" allowBlank="1" showInputMessage="1" showErrorMessage="1" xr:uid="{00000000-0002-0000-0200-00000C000000}">
          <x14:formula1>
            <xm:f>Dropdowns!$V$3:$V$5</xm:f>
          </x14:formula1>
          <xm:sqref>G74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80"/>
  <sheetViews>
    <sheetView zoomScaleNormal="100" workbookViewId="0"/>
  </sheetViews>
  <sheetFormatPr defaultRowHeight="15" x14ac:dyDescent="0.25"/>
  <cols>
    <col min="1" max="1" width="54.85546875" customWidth="1"/>
    <col min="2" max="2" width="15" customWidth="1"/>
    <col min="4" max="4" width="24.85546875" style="29" customWidth="1"/>
    <col min="5" max="5" width="20.5703125" customWidth="1"/>
  </cols>
  <sheetData>
    <row r="1" spans="1:14" x14ac:dyDescent="0.25">
      <c r="A1" s="68" t="s">
        <v>914</v>
      </c>
      <c r="E1" s="246" t="s">
        <v>215</v>
      </c>
      <c r="F1" s="246" t="s">
        <v>330</v>
      </c>
      <c r="G1" s="246" t="s">
        <v>352</v>
      </c>
      <c r="H1" s="246" t="s">
        <v>397</v>
      </c>
      <c r="I1" s="246" t="s">
        <v>463</v>
      </c>
      <c r="J1" s="246" t="s">
        <v>464</v>
      </c>
      <c r="K1" s="249" t="s">
        <v>905</v>
      </c>
      <c r="L1" s="249" t="s">
        <v>940</v>
      </c>
    </row>
    <row r="2" spans="1:14" ht="15.75" thickBot="1" x14ac:dyDescent="0.3">
      <c r="A2" s="200" t="str">
        <f>'SW CoS extension form'!J385</f>
        <v>Version 1.10</v>
      </c>
      <c r="B2" s="201">
        <f>'SW CoS extension form'!I386</f>
        <v>45422</v>
      </c>
      <c r="E2" s="309" t="str">
        <f>$E$67</f>
        <v>Please complete the ATAS questions</v>
      </c>
    </row>
    <row r="3" spans="1:14" ht="15.75" thickBot="1" x14ac:dyDescent="0.3">
      <c r="A3" s="359" t="s">
        <v>215</v>
      </c>
      <c r="B3" s="360"/>
      <c r="C3" s="360"/>
      <c r="D3" s="360"/>
      <c r="E3" s="360"/>
      <c r="F3" s="360"/>
      <c r="G3" s="360"/>
      <c r="H3" s="360"/>
      <c r="I3" s="360"/>
      <c r="J3" s="360"/>
      <c r="K3" s="360"/>
      <c r="L3" s="360"/>
      <c r="M3" s="360"/>
      <c r="N3" s="361"/>
    </row>
    <row r="4" spans="1:14" x14ac:dyDescent="0.25">
      <c r="A4" s="150"/>
      <c r="B4" s="150"/>
      <c r="C4" s="150"/>
      <c r="D4" s="150"/>
      <c r="E4" s="150"/>
      <c r="F4" s="150"/>
      <c r="G4" s="150"/>
      <c r="H4" s="150"/>
      <c r="I4" s="150"/>
      <c r="J4" s="150"/>
      <c r="K4" s="150"/>
      <c r="L4" s="150"/>
      <c r="M4" s="150"/>
      <c r="N4" s="150"/>
    </row>
    <row r="5" spans="1:14" x14ac:dyDescent="0.25">
      <c r="A5" t="s">
        <v>217</v>
      </c>
      <c r="B5" s="169" t="b">
        <v>0</v>
      </c>
      <c r="C5" s="8">
        <f>IF(AND($D5&lt;&gt;"",$B5=TRUE),10,0)</f>
        <v>0</v>
      </c>
      <c r="D5" s="29" t="str">
        <f>IF('SW CoS extension form'!$J$19="","",'SW CoS extension form'!$J$19)</f>
        <v>- select -</v>
      </c>
    </row>
    <row r="6" spans="1:14" x14ac:dyDescent="0.25">
      <c r="A6" t="s">
        <v>216</v>
      </c>
      <c r="B6" s="169" t="b">
        <v>0</v>
      </c>
      <c r="C6" s="8">
        <f>IF($D$5="Yes",IF(AND($D$6&lt;&gt;"",$B$6=TRUE),10,0),IF($B$6=TRUE,10,0))</f>
        <v>0</v>
      </c>
      <c r="D6" s="28" t="str">
        <f>IF('SW CoS extension form'!$I$23="","",'SW CoS extension form'!$I$23)</f>
        <v/>
      </c>
    </row>
    <row r="7" spans="1:14" s="213" customFormat="1" x14ac:dyDescent="0.25"/>
    <row r="8" spans="1:14" s="213" customFormat="1" x14ac:dyDescent="0.25">
      <c r="A8" s="224" t="s">
        <v>997</v>
      </c>
      <c r="D8" s="339" t="b">
        <v>1</v>
      </c>
    </row>
    <row r="9" spans="1:14" s="213" customFormat="1" ht="15.75" thickBot="1" x14ac:dyDescent="0.3">
      <c r="A9" s="341" t="s">
        <v>903</v>
      </c>
      <c r="B9" s="342" t="b">
        <v>0</v>
      </c>
      <c r="C9" s="343" t="str">
        <f>IF(AND(B9=TRUE,$D$8=TRUE),10,"")</f>
        <v/>
      </c>
      <c r="D9" s="341"/>
    </row>
    <row r="10" spans="1:14" s="213" customFormat="1" x14ac:dyDescent="0.25">
      <c r="A10" s="226" t="s">
        <v>900</v>
      </c>
      <c r="B10" s="340" t="b">
        <v>1</v>
      </c>
      <c r="C10" s="225">
        <f t="shared" ref="C10:C12" si="0">IF(AND(B10=TRUE,$D$8=TRUE),10,"")</f>
        <v>10</v>
      </c>
      <c r="D10" s="2" t="s">
        <v>998</v>
      </c>
      <c r="F10" s="223" t="s">
        <v>899</v>
      </c>
      <c r="G10" s="719" t="str">
        <f>IF($B$9=TRUE,"Applicant and dependants have been living in the UK for 12 months maintenance not required",IF($B$10=TRUE,"Sponsor certifies maintenance to value of £" &amp; Dropdowns!$T$29 &amp; " for the main applicant, £" &amp; Dropdowns!$T$30 &amp; " for their partner, £" &amp; Dropdowns!$T$31 &amp; " for their first child, and £" &amp; Dropdowns!$T$32 &amp; " for each additional child.",IF($B$11=TRUE,"Sponsor certifies maintenance to value of £" &amp; Dropdowns!$T$29 &amp; " for the main applicant.","")))</f>
        <v>Sponsor certifies maintenance to value of £1270 for the main applicant, £285 for their partner, £315 for their first child, and £200 for each additional child.</v>
      </c>
      <c r="H10" s="720"/>
      <c r="I10" s="720"/>
      <c r="J10" s="720"/>
      <c r="K10" s="720"/>
      <c r="L10" s="720"/>
      <c r="M10" s="721"/>
      <c r="N10" s="274" t="s">
        <v>858</v>
      </c>
    </row>
    <row r="11" spans="1:14" s="213" customFormat="1" x14ac:dyDescent="0.25">
      <c r="A11" s="341" t="s">
        <v>901</v>
      </c>
      <c r="B11" s="342" t="b">
        <v>0</v>
      </c>
      <c r="C11" s="343" t="str">
        <f t="shared" si="0"/>
        <v/>
      </c>
      <c r="D11" s="341"/>
      <c r="G11" s="722"/>
      <c r="H11" s="723"/>
      <c r="I11" s="723"/>
      <c r="J11" s="723"/>
      <c r="K11" s="723"/>
      <c r="L11" s="723"/>
      <c r="M11" s="724"/>
    </row>
    <row r="12" spans="1:14" s="213" customFormat="1" ht="15.75" thickBot="1" x14ac:dyDescent="0.3">
      <c r="A12" s="341" t="s">
        <v>902</v>
      </c>
      <c r="B12" s="342" t="b">
        <v>0</v>
      </c>
      <c r="C12" s="343" t="str">
        <f t="shared" si="0"/>
        <v/>
      </c>
      <c r="D12" s="341"/>
      <c r="G12" s="725"/>
      <c r="H12" s="726"/>
      <c r="I12" s="726"/>
      <c r="J12" s="726"/>
      <c r="K12" s="726"/>
      <c r="L12" s="726"/>
      <c r="M12" s="727"/>
    </row>
    <row r="13" spans="1:14" s="213" customFormat="1" ht="15.75" thickBot="1" x14ac:dyDescent="0.3"/>
    <row r="14" spans="1:14" s="213" customFormat="1" ht="15.75" thickBot="1" x14ac:dyDescent="0.3">
      <c r="A14" s="739" t="s">
        <v>330</v>
      </c>
      <c r="B14" s="740"/>
      <c r="C14" s="740"/>
      <c r="D14" s="740"/>
      <c r="E14" s="740"/>
      <c r="F14" s="740"/>
      <c r="G14" s="740"/>
      <c r="H14" s="740"/>
      <c r="I14" s="740"/>
      <c r="J14" s="740"/>
      <c r="K14" s="740"/>
      <c r="L14" s="740"/>
      <c r="M14" s="740"/>
      <c r="N14" s="741"/>
    </row>
    <row r="15" spans="1:14" s="213" customFormat="1" x14ac:dyDescent="0.25"/>
    <row r="16" spans="1:14" x14ac:dyDescent="0.25">
      <c r="A16" s="16" t="s">
        <v>2</v>
      </c>
      <c r="B16" s="169" t="b">
        <v>0</v>
      </c>
      <c r="C16" s="8">
        <f>IF(AND($D16&lt;&gt;"",$B16=TRUE),10,0)</f>
        <v>0</v>
      </c>
      <c r="D16" s="28" t="str">
        <f>IF('SW CoS extension form'!$I$60="","",'SW CoS extension form'!$I$60)</f>
        <v>- select -</v>
      </c>
    </row>
    <row r="17" spans="1:17" x14ac:dyDescent="0.25">
      <c r="A17" s="16" t="s">
        <v>199</v>
      </c>
      <c r="B17" s="169" t="b">
        <v>0</v>
      </c>
      <c r="C17" s="8">
        <f t="shared" ref="C17:C21" si="1">IF(AND($D17&lt;&gt;"",$B17=TRUE),10,0)</f>
        <v>0</v>
      </c>
      <c r="D17" s="28" t="str">
        <f>IF('SW CoS extension form'!$E$61="","",PROPER('SW CoS extension form'!$E$61))</f>
        <v/>
      </c>
    </row>
    <row r="18" spans="1:17" x14ac:dyDescent="0.25">
      <c r="A18" s="16" t="s">
        <v>220</v>
      </c>
      <c r="B18" s="169" t="b">
        <v>0</v>
      </c>
      <c r="C18" s="8">
        <f t="shared" si="1"/>
        <v>0</v>
      </c>
      <c r="D18" s="28" t="str">
        <f>IF('SW CoS extension form'!$E$62="","",PROPER('SW CoS extension form'!$E$62))</f>
        <v/>
      </c>
    </row>
    <row r="19" spans="1:17" x14ac:dyDescent="0.25">
      <c r="A19" s="16" t="s">
        <v>221</v>
      </c>
      <c r="B19" s="169" t="b">
        <v>0</v>
      </c>
      <c r="C19" s="8">
        <f>IF($B19=TRUE,10,0)</f>
        <v>0</v>
      </c>
      <c r="D19" s="28" t="str">
        <f>IF('SW CoS extension form'!$E$63="","",PROPER('SW CoS extension form'!$E$63))</f>
        <v/>
      </c>
      <c r="E19" s="37" t="str">
        <f>IF('SW CoS extension form'!$E$64="","",'SW CoS extension form'!$E$64)</f>
        <v/>
      </c>
      <c r="L19" s="74"/>
      <c r="M19" s="74"/>
      <c r="N19" s="74"/>
      <c r="O19" s="74"/>
      <c r="P19" s="74"/>
      <c r="Q19" s="74"/>
    </row>
    <row r="20" spans="1:17" x14ac:dyDescent="0.25">
      <c r="A20" s="16" t="s">
        <v>222</v>
      </c>
      <c r="B20" s="169" t="b">
        <v>0</v>
      </c>
      <c r="C20" s="8">
        <f t="shared" si="1"/>
        <v>0</v>
      </c>
      <c r="D20" s="187" t="s">
        <v>195</v>
      </c>
      <c r="E20" s="34" t="str">
        <f>IF('SW CoS extension form'!$B$68="","",'SW CoS extension form'!$B$68)</f>
        <v/>
      </c>
      <c r="L20" s="74"/>
      <c r="M20" s="147"/>
      <c r="N20" s="147"/>
      <c r="O20" s="74"/>
      <c r="P20" s="74"/>
      <c r="Q20" s="74"/>
    </row>
    <row r="21" spans="1:17" x14ac:dyDescent="0.25">
      <c r="A21" s="16" t="s">
        <v>200</v>
      </c>
      <c r="B21" s="169" t="b">
        <v>0</v>
      </c>
      <c r="C21" s="8">
        <f t="shared" si="1"/>
        <v>0</v>
      </c>
      <c r="D21" s="28" t="str">
        <f>IF('SW CoS extension form'!$E$66="","",PROPER('SW CoS extension form'!$E$66))</f>
        <v/>
      </c>
      <c r="L21" s="74"/>
      <c r="M21" s="147"/>
      <c r="N21" s="147"/>
      <c r="O21" s="74"/>
      <c r="P21" s="74"/>
      <c r="Q21" s="74"/>
    </row>
    <row r="22" spans="1:17" x14ac:dyDescent="0.25">
      <c r="A22" s="16" t="s">
        <v>201</v>
      </c>
      <c r="B22" s="169" t="b">
        <v>0</v>
      </c>
      <c r="C22" s="8">
        <f>IF(AND($D22&lt;&gt;"",$D22&lt;&gt;"- select -",$B22=TRUE),10,0)</f>
        <v>0</v>
      </c>
      <c r="D22" s="187" t="s">
        <v>195</v>
      </c>
      <c r="L22" s="74"/>
      <c r="M22" s="147"/>
      <c r="N22" s="147"/>
      <c r="O22" s="74"/>
      <c r="P22" s="74"/>
      <c r="Q22" s="74"/>
    </row>
    <row r="23" spans="1:17" x14ac:dyDescent="0.25">
      <c r="A23" s="16" t="s">
        <v>223</v>
      </c>
      <c r="B23" s="169" t="b">
        <v>0</v>
      </c>
      <c r="C23" s="8">
        <f>IF(AND($D23&lt;&gt;"",$D23&lt;&gt;"- select -",$B23=TRUE),10,0)</f>
        <v>0</v>
      </c>
      <c r="D23" s="187" t="str">
        <f>IF('SW CoS extension form'!$F$69="","",'SW CoS extension form'!$F$69)</f>
        <v>- select -</v>
      </c>
      <c r="E23" s="37" t="str">
        <f>IF('SW CoS extension form'!$B$30="","",'SW CoS extension form'!$B$30)</f>
        <v/>
      </c>
      <c r="L23" s="74"/>
      <c r="M23" s="147"/>
      <c r="N23" s="147"/>
      <c r="O23" s="74"/>
      <c r="P23" s="74"/>
      <c r="Q23" s="74"/>
    </row>
    <row r="24" spans="1:17" x14ac:dyDescent="0.25">
      <c r="A24" t="s">
        <v>224</v>
      </c>
      <c r="B24" s="169" t="b">
        <v>0</v>
      </c>
      <c r="C24" s="8">
        <f>IF($D$23="Yes",IF(OR(AND($D$24&lt;&gt;"",$D$24&lt;&gt;"- select -",$B$24=TRUE),$B$24=TRUE),10,0),IF($B$23=TRUE,10,0))</f>
        <v>0</v>
      </c>
      <c r="D24" s="187" t="s">
        <v>195</v>
      </c>
      <c r="E24" s="34" t="str">
        <f>IF('SW CoS extension form'!$B$68="","",'SW CoS extension form'!$B$68)</f>
        <v/>
      </c>
      <c r="L24" s="74"/>
      <c r="M24" s="147"/>
      <c r="N24" s="147"/>
      <c r="O24" s="74"/>
      <c r="P24" s="74"/>
      <c r="Q24" s="74"/>
    </row>
    <row r="25" spans="1:17" x14ac:dyDescent="0.25">
      <c r="A25" t="s">
        <v>225</v>
      </c>
      <c r="B25" s="169" t="b">
        <v>0</v>
      </c>
      <c r="C25" s="8">
        <f>IF($D$23="Yes",IF(OR(AND($D$25&lt;&gt;"",$D$25&lt;&gt;"- select -",$B$25=TRUE),$B$25=TRUE),10,0),IF($B$23=TRUE,10,0))</f>
        <v>0</v>
      </c>
      <c r="D25" s="187" t="s">
        <v>195</v>
      </c>
      <c r="E25" s="34" t="str">
        <f>IF('SW CoS extension form'!$B$68="","",'SW CoS extension form'!$B$68)</f>
        <v/>
      </c>
      <c r="L25" s="74"/>
      <c r="M25" s="147"/>
      <c r="N25" s="147"/>
      <c r="O25" s="74"/>
      <c r="P25" s="74"/>
      <c r="Q25" s="74"/>
    </row>
    <row r="26" spans="1:17" x14ac:dyDescent="0.25">
      <c r="A26" t="s">
        <v>323</v>
      </c>
      <c r="B26" s="169" t="b">
        <v>0</v>
      </c>
      <c r="C26" s="8">
        <f ca="1">IF(AND($B$26=TRUE,$D$26&lt;&gt;"",$E$26="")=TRUE,10,0)</f>
        <v>0</v>
      </c>
      <c r="D26" s="28" t="str">
        <f>IF('SW CoS extension form'!$D$74="","",'SW CoS extension form'!$D$74)</f>
        <v/>
      </c>
      <c r="E26" s="34" t="str">
        <f ca="1">IF('SW CoS extension form'!$C$75="","",'SW CoS extension form'!$C$75)</f>
        <v/>
      </c>
      <c r="L26" s="74"/>
      <c r="M26" s="74"/>
      <c r="N26" s="74"/>
      <c r="O26" s="74"/>
      <c r="P26" s="74"/>
      <c r="Q26" s="74"/>
    </row>
    <row r="27" spans="1:17" x14ac:dyDescent="0.25">
      <c r="A27" t="s">
        <v>324</v>
      </c>
      <c r="B27" s="169" t="b">
        <v>0</v>
      </c>
      <c r="C27" s="8">
        <f>IF(AND($B$27=TRUE,$D$27&lt;&gt;"",$D$27&lt;&gt;"- select -")=TRUE,10,0)</f>
        <v>0</v>
      </c>
      <c r="D27" s="28" t="str">
        <f>IF('SW CoS extension form'!$G$74="","",'SW CoS extension form'!$G$74)</f>
        <v>- select -</v>
      </c>
      <c r="L27" s="74"/>
      <c r="M27" s="74"/>
      <c r="N27" s="74"/>
      <c r="O27" s="74"/>
      <c r="P27" s="74"/>
      <c r="Q27" s="74"/>
    </row>
    <row r="28" spans="1:17" x14ac:dyDescent="0.25">
      <c r="A28" t="s">
        <v>325</v>
      </c>
      <c r="B28" s="169" t="b">
        <v>0</v>
      </c>
      <c r="C28" s="8">
        <f>IF(AND($B$28=TRUE,$D$28&lt;&gt;"")=TRUE,10,0)</f>
        <v>0</v>
      </c>
      <c r="D28" s="35" t="str">
        <f>IF('SW CoS extension form'!$E$77&lt;&gt;"",'SW CoS extension form'!$E$77,"")</f>
        <v/>
      </c>
    </row>
    <row r="29" spans="1:17" x14ac:dyDescent="0.25">
      <c r="A29" t="s">
        <v>331</v>
      </c>
      <c r="B29" s="169" t="b">
        <v>0</v>
      </c>
      <c r="C29" s="8">
        <f>IF(AND($B$29=TRUE,$D$29&lt;&gt;"")=TRUE,10,0)</f>
        <v>0</v>
      </c>
      <c r="D29" s="30" t="str">
        <f>IF('SW CoS extension form'!$E$79&lt;&gt;"",'SW CoS extension form'!$E$79,"")</f>
        <v/>
      </c>
    </row>
    <row r="30" spans="1:17" x14ac:dyDescent="0.25">
      <c r="A30" t="s">
        <v>332</v>
      </c>
      <c r="B30" s="169" t="b">
        <v>0</v>
      </c>
      <c r="C30" s="8">
        <f ca="1">IF(AND($B$30=TRUE,$D$30&lt;&gt;"",$E$30="")=TRUE,10,0)</f>
        <v>0</v>
      </c>
      <c r="D30" s="30" t="str">
        <f>IF('SW CoS extension form'!$E$80&lt;&gt;"",'SW CoS extension form'!$E$80,"")</f>
        <v/>
      </c>
      <c r="E30" s="34" t="str">
        <f ca="1">IF('SW CoS extension form'!$A$81="","",'SW CoS extension form'!$A$81)</f>
        <v/>
      </c>
    </row>
    <row r="31" spans="1:17" x14ac:dyDescent="0.25">
      <c r="A31" t="s">
        <v>333</v>
      </c>
      <c r="B31" s="169" t="b">
        <v>0</v>
      </c>
      <c r="C31" s="8">
        <f>IF(AND($B$31=TRUE,$D$31&lt;&gt;"")=TRUE,10,0)</f>
        <v>0</v>
      </c>
      <c r="D31" s="30" t="str">
        <f>IF('SW CoS extension form'!$E$83&lt;&gt;"",PROPER('SW CoS extension form'!$E$83),"")</f>
        <v/>
      </c>
    </row>
    <row r="32" spans="1:17" x14ac:dyDescent="0.25">
      <c r="A32" t="s">
        <v>334</v>
      </c>
      <c r="B32" s="169" t="b">
        <v>0</v>
      </c>
      <c r="C32" s="8">
        <f>IF(AND($B$32=TRUE,$D$32&lt;&gt;"",$D$32&lt;&gt;"- select -")=TRUE,10,0)</f>
        <v>0</v>
      </c>
      <c r="D32" s="188" t="s">
        <v>195</v>
      </c>
    </row>
    <row r="33" spans="1:19" ht="15.75" thickBot="1" x14ac:dyDescent="0.3">
      <c r="A33" t="s">
        <v>336</v>
      </c>
      <c r="B33" s="169" t="b">
        <v>0</v>
      </c>
      <c r="C33" s="8">
        <f>IF(AND($B$33=TRUE,$D$33&lt;&gt;"",$D$33&lt;&gt;"- select -")=TRUE,10,0)</f>
        <v>0</v>
      </c>
      <c r="D33" s="188" t="s">
        <v>195</v>
      </c>
      <c r="E33" s="51" t="str">
        <f>IF('SW CoS extension form'!$B$89="","",'SW CoS extension form'!$B$89)</f>
        <v/>
      </c>
    </row>
    <row r="34" spans="1:19" x14ac:dyDescent="0.25">
      <c r="A34" t="s">
        <v>342</v>
      </c>
      <c r="B34" s="169" t="b">
        <v>0</v>
      </c>
      <c r="C34" s="8">
        <f>IF(AND($B$34=TRUE,$D$34&lt;&gt;"")=TRUE,10,0)</f>
        <v>0</v>
      </c>
      <c r="D34" s="52" t="str">
        <f>IF('SW CoS extension form'!$E90&lt;&gt;"",PROPER('SW CoS extension form'!$E90),"")</f>
        <v/>
      </c>
      <c r="E34" s="64" t="s">
        <v>372</v>
      </c>
      <c r="F34" s="50"/>
      <c r="G34" s="50"/>
    </row>
    <row r="35" spans="1:19" x14ac:dyDescent="0.25">
      <c r="D35" s="53" t="str">
        <f>IF('SW CoS extension form'!$E91&lt;&gt;"",PROPER('SW CoS extension form'!$E91),"")</f>
        <v/>
      </c>
      <c r="E35" s="65" t="s">
        <v>373</v>
      </c>
      <c r="F35" s="50"/>
      <c r="G35" s="50"/>
    </row>
    <row r="36" spans="1:19" x14ac:dyDescent="0.25">
      <c r="D36" s="53" t="str">
        <f>IF('SW CoS extension form'!$E92&lt;&gt;"",PROPER('SW CoS extension form'!$E92),"")</f>
        <v/>
      </c>
      <c r="E36" s="65" t="s">
        <v>374</v>
      </c>
      <c r="F36" s="50"/>
      <c r="G36" s="50"/>
    </row>
    <row r="37" spans="1:19" x14ac:dyDescent="0.25">
      <c r="D37" s="53" t="str">
        <f>IF('SW CoS extension form'!$E93&lt;&gt;"",PROPER('SW CoS extension form'!$E93),"")</f>
        <v/>
      </c>
      <c r="E37" s="65" t="s">
        <v>370</v>
      </c>
      <c r="F37" s="50"/>
      <c r="G37" s="50"/>
    </row>
    <row r="38" spans="1:19" x14ac:dyDescent="0.25">
      <c r="D38" s="53" t="str">
        <f>IF('SW CoS extension form'!$E94&lt;&gt;"",PROPER('SW CoS extension form'!$E94),"")</f>
        <v/>
      </c>
      <c r="E38" s="65" t="s">
        <v>371</v>
      </c>
      <c r="F38" s="50"/>
      <c r="G38" s="50"/>
    </row>
    <row r="39" spans="1:19" ht="15.75" thickBot="1" x14ac:dyDescent="0.3">
      <c r="D39" s="54" t="str">
        <f>IF('SW CoS extension form'!$E95&lt;&gt;"",UPPER('SW CoS extension form'!$E95),"")</f>
        <v/>
      </c>
      <c r="E39" s="65" t="s">
        <v>386</v>
      </c>
      <c r="F39" s="50"/>
      <c r="G39" s="50"/>
    </row>
    <row r="40" spans="1:19" x14ac:dyDescent="0.25">
      <c r="A40" t="s">
        <v>337</v>
      </c>
      <c r="B40" s="169" t="b">
        <v>0</v>
      </c>
      <c r="C40" s="8">
        <f>IF(AND($B$40=TRUE,$D$40&lt;&gt;"",$H$40="")=TRUE,10,0)</f>
        <v>0</v>
      </c>
      <c r="D40" s="30" t="str">
        <f>IF('SW CoS extension form'!$E$96&lt;&gt;"",TRIM('SW CoS extension form'!$E$96),"")</f>
        <v/>
      </c>
      <c r="H40" s="37" t="str">
        <f>IF('SW CoS extension form'!$E$97="","",'SW CoS extension form'!$E$97)</f>
        <v/>
      </c>
    </row>
    <row r="41" spans="1:19" x14ac:dyDescent="0.25">
      <c r="A41" t="s">
        <v>343</v>
      </c>
      <c r="B41" s="169" t="b">
        <v>0</v>
      </c>
      <c r="C41" s="8">
        <f>IF(AND($B$41=TRUE,$D$41&lt;&gt;"",$E$41="")=TRUE,10,0)</f>
        <v>0</v>
      </c>
      <c r="D41" s="30" t="str">
        <f>IF('SW CoS extension form'!$F$101&lt;&gt;"",'SW CoS extension form'!$F$101,"")</f>
        <v/>
      </c>
      <c r="E41" s="36" t="str">
        <f>IF('SW CoS extension form'!$D$103="","",'SW CoS extension form'!$D$103)</f>
        <v/>
      </c>
    </row>
    <row r="42" spans="1:19" x14ac:dyDescent="0.25">
      <c r="A42" t="s">
        <v>339</v>
      </c>
      <c r="D42" s="30" t="str">
        <f>IF('SW CoS extension form'!$F$102&lt;&gt;"",'SW CoS extension form'!$F$102,"")</f>
        <v/>
      </c>
    </row>
    <row r="43" spans="1:19" s="213" customFormat="1" ht="15.75" thickBot="1" x14ac:dyDescent="0.3">
      <c r="D43" s="30"/>
    </row>
    <row r="44" spans="1:19" s="213" customFormat="1" ht="15.75" thickBot="1" x14ac:dyDescent="0.3">
      <c r="A44" s="359" t="s">
        <v>352</v>
      </c>
      <c r="B44" s="360"/>
      <c r="C44" s="360"/>
      <c r="D44" s="360"/>
      <c r="E44" s="360"/>
      <c r="F44" s="360"/>
      <c r="G44" s="360"/>
      <c r="H44" s="360"/>
      <c r="I44" s="360"/>
      <c r="J44" s="360"/>
      <c r="K44" s="360"/>
      <c r="L44" s="360"/>
      <c r="M44" s="360"/>
      <c r="N44" s="361"/>
    </row>
    <row r="45" spans="1:19" s="213" customFormat="1" x14ac:dyDescent="0.25">
      <c r="A45" s="150"/>
      <c r="B45" s="150"/>
      <c r="C45" s="150"/>
      <c r="D45" s="150"/>
      <c r="E45" s="150"/>
      <c r="F45" s="150"/>
      <c r="G45" s="150"/>
      <c r="H45" s="150"/>
      <c r="I45" s="150"/>
      <c r="J45" s="150"/>
      <c r="K45" s="150"/>
      <c r="L45" s="150"/>
      <c r="M45" s="150"/>
      <c r="N45" s="150"/>
    </row>
    <row r="46" spans="1:19" s="213" customFormat="1" x14ac:dyDescent="0.25">
      <c r="A46" s="280" t="s">
        <v>928</v>
      </c>
      <c r="B46" s="280"/>
      <c r="C46" s="731" t="s">
        <v>929</v>
      </c>
      <c r="D46" s="731"/>
      <c r="E46" s="731"/>
      <c r="F46" s="731"/>
      <c r="G46" s="731"/>
      <c r="H46" s="731"/>
      <c r="I46" s="731"/>
      <c r="J46" s="731"/>
      <c r="K46" s="731"/>
      <c r="L46" s="731"/>
      <c r="M46" s="731"/>
      <c r="O46" s="651" t="s">
        <v>932</v>
      </c>
      <c r="P46" s="652"/>
      <c r="Q46" s="652"/>
      <c r="R46" s="652"/>
      <c r="S46" s="653"/>
    </row>
    <row r="47" spans="1:19" s="213" customFormat="1" x14ac:dyDescent="0.25">
      <c r="B47" s="205"/>
      <c r="D47" s="281"/>
      <c r="E47" s="282"/>
      <c r="O47" s="654"/>
      <c r="P47" s="655"/>
      <c r="Q47" s="655"/>
      <c r="R47" s="655"/>
      <c r="S47" s="656"/>
    </row>
    <row r="48" spans="1:19" s="213" customFormat="1" x14ac:dyDescent="0.25">
      <c r="A48" s="68" t="s">
        <v>930</v>
      </c>
      <c r="C48" s="8">
        <f>IF(AND($D$48&lt;&gt;"- select -",$D$48&lt;&gt;"Not Sure",$D$48&lt;&gt;"",$B$49=TRUE),10,0)</f>
        <v>0</v>
      </c>
      <c r="D48" s="283" t="str">
        <f>'SW CoS extension form'!$I$119</f>
        <v>- select -</v>
      </c>
      <c r="F48" s="274" t="s">
        <v>858</v>
      </c>
      <c r="O48" s="654"/>
      <c r="P48" s="655"/>
      <c r="Q48" s="655"/>
      <c r="R48" s="655"/>
      <c r="S48" s="656"/>
    </row>
    <row r="49" spans="1:19" s="213" customFormat="1" x14ac:dyDescent="0.25">
      <c r="A49" s="68" t="s">
        <v>957</v>
      </c>
      <c r="B49" s="169" t="b">
        <v>0</v>
      </c>
      <c r="C49" s="8">
        <f>IF(AND($D$48&lt;&gt;"- select -",$D$48&lt;&gt;"Not Sure",$D$48&lt;&gt;"",$B$49=TRUE),10,0)</f>
        <v>0</v>
      </c>
      <c r="E49" s="284" t="s">
        <v>458</v>
      </c>
      <c r="F49" s="742" t="str">
        <f>$E$177</f>
        <v/>
      </c>
      <c r="G49" s="743"/>
      <c r="H49" s="743"/>
      <c r="I49" s="743"/>
      <c r="J49" s="743"/>
      <c r="K49" s="744"/>
      <c r="L49" s="285"/>
      <c r="M49" s="285"/>
      <c r="O49" s="654"/>
      <c r="P49" s="655"/>
      <c r="Q49" s="655"/>
      <c r="R49" s="655"/>
      <c r="S49" s="656"/>
    </row>
    <row r="50" spans="1:19" s="213" customFormat="1" x14ac:dyDescent="0.25">
      <c r="A50" s="286"/>
      <c r="B50" s="286"/>
      <c r="C50" s="286"/>
      <c r="D50" s="286"/>
      <c r="E50" s="284" t="s">
        <v>399</v>
      </c>
      <c r="F50" s="742" t="str">
        <f>$D$117</f>
        <v/>
      </c>
      <c r="G50" s="743"/>
      <c r="H50" s="743"/>
      <c r="I50" s="743"/>
      <c r="J50" s="743"/>
      <c r="K50" s="743"/>
      <c r="L50" s="743"/>
      <c r="M50" s="744"/>
      <c r="O50" s="654"/>
      <c r="P50" s="655"/>
      <c r="Q50" s="655"/>
      <c r="R50" s="655"/>
      <c r="S50" s="656"/>
    </row>
    <row r="51" spans="1:19" s="213" customFormat="1" x14ac:dyDescent="0.25">
      <c r="A51" s="287" t="str">
        <f>'SW CoS extension form'!$A$121</f>
        <v/>
      </c>
      <c r="E51" s="284" t="s">
        <v>931</v>
      </c>
      <c r="F51" s="745" t="str">
        <f>IF($D$115="","Enter SOC code below",$D$115)</f>
        <v>Enter SOC code below</v>
      </c>
      <c r="G51" s="746"/>
      <c r="H51" s="746"/>
      <c r="I51" s="747"/>
      <c r="J51" s="285"/>
      <c r="K51" s="285"/>
      <c r="L51" s="285"/>
      <c r="M51" s="285"/>
      <c r="O51" s="654"/>
      <c r="P51" s="655"/>
      <c r="Q51" s="655"/>
      <c r="R51" s="655"/>
      <c r="S51" s="656"/>
    </row>
    <row r="52" spans="1:19" s="213" customFormat="1" ht="15" customHeight="1" x14ac:dyDescent="0.25">
      <c r="E52" s="288" t="s">
        <v>222</v>
      </c>
      <c r="F52" s="748" t="str">
        <f>$D$20</f>
        <v>- select -</v>
      </c>
      <c r="G52" s="743"/>
      <c r="H52" s="744"/>
      <c r="I52" s="285"/>
      <c r="J52" s="285"/>
      <c r="K52" s="285"/>
      <c r="O52" s="654"/>
      <c r="P52" s="655"/>
      <c r="Q52" s="655"/>
      <c r="R52" s="655"/>
      <c r="S52" s="656"/>
    </row>
    <row r="53" spans="1:19" s="213" customFormat="1" x14ac:dyDescent="0.25">
      <c r="A53" s="749" t="s">
        <v>933</v>
      </c>
      <c r="B53" s="749"/>
      <c r="C53" s="749"/>
      <c r="D53" s="749"/>
      <c r="E53" s="284" t="s">
        <v>224</v>
      </c>
      <c r="F53" s="748" t="str">
        <f>$D$24</f>
        <v>- select -</v>
      </c>
      <c r="G53" s="743"/>
      <c r="H53" s="744"/>
      <c r="I53" s="285"/>
      <c r="J53" s="285"/>
      <c r="K53" s="285"/>
      <c r="O53" s="657"/>
      <c r="P53" s="658"/>
      <c r="Q53" s="658"/>
      <c r="R53" s="658"/>
      <c r="S53" s="659"/>
    </row>
    <row r="54" spans="1:19" s="213" customFormat="1" x14ac:dyDescent="0.25">
      <c r="E54" s="284" t="s">
        <v>225</v>
      </c>
      <c r="F54" s="748" t="str">
        <f>$D$25</f>
        <v>- select -</v>
      </c>
      <c r="G54" s="743"/>
      <c r="H54" s="744"/>
      <c r="I54" s="285"/>
      <c r="J54" s="285"/>
      <c r="K54" s="285"/>
    </row>
    <row r="55" spans="1:19" s="213" customFormat="1" x14ac:dyDescent="0.25">
      <c r="E55" s="284"/>
      <c r="F55" s="319"/>
      <c r="G55" s="290"/>
      <c r="H55" s="290"/>
      <c r="I55" s="285"/>
      <c r="J55" s="285"/>
      <c r="K55" s="285"/>
    </row>
    <row r="56" spans="1:19" s="213" customFormat="1" x14ac:dyDescent="0.25">
      <c r="A56" s="213" t="s">
        <v>950</v>
      </c>
      <c r="B56" s="660" t="str">
        <f>IF('SW CoS extension form'!$G$122&lt;&gt;"",'SW CoS extension form'!$G$122,"")</f>
        <v/>
      </c>
      <c r="C56" s="661"/>
      <c r="D56" s="662"/>
      <c r="E56" s="223" t="s">
        <v>951</v>
      </c>
      <c r="F56" s="663"/>
      <c r="G56" s="664"/>
      <c r="H56" s="664"/>
      <c r="I56" s="664"/>
      <c r="J56" s="664"/>
      <c r="K56" s="664"/>
      <c r="L56" s="664"/>
      <c r="M56" s="665"/>
    </row>
    <row r="57" spans="1:19" s="213" customFormat="1" x14ac:dyDescent="0.25">
      <c r="B57" s="660" t="str">
        <f>IF('SW CoS extension form'!$G$123&lt;&gt;"",'SW CoS extension form'!$G$123,"")</f>
        <v/>
      </c>
      <c r="C57" s="661"/>
      <c r="D57" s="662"/>
      <c r="E57" s="320" t="s">
        <v>858</v>
      </c>
      <c r="F57" s="666"/>
      <c r="G57" s="667"/>
      <c r="H57" s="667"/>
      <c r="I57" s="667"/>
      <c r="J57" s="667"/>
      <c r="K57" s="667"/>
      <c r="L57" s="667"/>
      <c r="M57" s="668"/>
    </row>
    <row r="58" spans="1:19" s="213" customFormat="1" x14ac:dyDescent="0.25">
      <c r="B58" s="660" t="str">
        <f>IF('SW CoS extension form'!$G$124&lt;&gt;"",'SW CoS extension form'!$G$124,"")</f>
        <v/>
      </c>
      <c r="C58" s="661"/>
      <c r="D58" s="662"/>
      <c r="E58" s="284"/>
      <c r="F58" s="666"/>
      <c r="G58" s="667"/>
      <c r="H58" s="667"/>
      <c r="I58" s="667"/>
      <c r="J58" s="667"/>
      <c r="K58" s="667"/>
      <c r="L58" s="667"/>
      <c r="M58" s="668"/>
    </row>
    <row r="59" spans="1:19" s="213" customFormat="1" x14ac:dyDescent="0.25">
      <c r="A59" s="213" t="s">
        <v>952</v>
      </c>
      <c r="B59" s="74" t="str">
        <f>'SW CoS extension form'!$J$125</f>
        <v>- select -</v>
      </c>
      <c r="E59" s="284"/>
      <c r="F59" s="669"/>
      <c r="G59" s="670"/>
      <c r="H59" s="670"/>
      <c r="I59" s="670"/>
      <c r="J59" s="670"/>
      <c r="K59" s="670"/>
      <c r="L59" s="670"/>
      <c r="M59" s="671"/>
    </row>
    <row r="60" spans="1:19" s="213" customFormat="1" x14ac:dyDescent="0.25">
      <c r="A60" s="213" t="s">
        <v>953</v>
      </c>
      <c r="B60" s="169" t="b">
        <v>0</v>
      </c>
      <c r="C60" s="8">
        <f>IF(OR($B$60=TRUE,'SW CoS extension form'!$A$121&lt;&gt;""),10,0)</f>
        <v>0</v>
      </c>
      <c r="E60" s="284"/>
      <c r="F60" s="735" t="s">
        <v>943</v>
      </c>
      <c r="G60" s="735"/>
      <c r="H60" s="735"/>
      <c r="I60" s="735"/>
      <c r="J60" s="735"/>
      <c r="K60" s="735"/>
      <c r="L60" s="735"/>
      <c r="M60" s="735"/>
    </row>
    <row r="61" spans="1:19" s="213" customFormat="1" x14ac:dyDescent="0.25">
      <c r="E61" s="284"/>
      <c r="F61" s="319"/>
      <c r="G61" s="290"/>
      <c r="H61" s="290"/>
      <c r="I61" s="285"/>
      <c r="J61" s="285"/>
      <c r="K61" s="285"/>
    </row>
    <row r="62" spans="1:19" s="213" customFormat="1" x14ac:dyDescent="0.25">
      <c r="A62" s="289" t="s">
        <v>858</v>
      </c>
      <c r="F62" s="290"/>
      <c r="G62" s="290"/>
      <c r="H62" s="290"/>
      <c r="I62" s="206"/>
      <c r="J62" s="206"/>
      <c r="K62" s="206"/>
    </row>
    <row r="63" spans="1:19" s="213" customFormat="1" x14ac:dyDescent="0.25">
      <c r="A63" s="291" t="s">
        <v>934</v>
      </c>
      <c r="B63" s="292" t="s">
        <v>195</v>
      </c>
      <c r="C63" s="8">
        <f>IF(OR($B$63="No",AND($B$63="Yes",$B$64&lt;&gt;"",$B$65&lt;&gt;"",$B$67&lt;&gt;"")),10,0)</f>
        <v>0</v>
      </c>
      <c r="D63" s="293" t="s">
        <v>935</v>
      </c>
      <c r="E63" s="750" t="str">
        <f>IF(OR($B$63="",$B$63="- select -"),"",IF($B$63="No",IF('SW CoS extension form'!$A$121&lt;&gt;"","ATAS requirement does not apply because the applicant is an exempt national","ATAS requirement does not apply because the role does not include research at a PhD-level or above in a relevant subject area"),"ATAS requirement applies, certificate no: " &amp; $B$67))</f>
        <v/>
      </c>
      <c r="F63" s="751"/>
      <c r="G63" s="751"/>
      <c r="H63" s="751"/>
      <c r="I63" s="752"/>
      <c r="J63" s="274" t="s">
        <v>858</v>
      </c>
      <c r="K63" s="206"/>
    </row>
    <row r="64" spans="1:19" s="213" customFormat="1" x14ac:dyDescent="0.25">
      <c r="A64" s="291" t="s">
        <v>936</v>
      </c>
      <c r="B64" s="294"/>
      <c r="C64" s="8">
        <f>IF(OR($B$63="No",AND($B$63="Yes",$B$64&lt;&gt;"",$B$65&lt;&gt;"",$B$67&lt;&gt;"")),10,0)</f>
        <v>0</v>
      </c>
      <c r="D64" s="295"/>
      <c r="E64" s="753"/>
      <c r="F64" s="754"/>
      <c r="G64" s="754"/>
      <c r="H64" s="754"/>
      <c r="I64" s="755"/>
      <c r="J64" s="285"/>
      <c r="K64" s="285"/>
    </row>
    <row r="65" spans="1:19" s="213" customFormat="1" x14ac:dyDescent="0.25">
      <c r="A65" s="291" t="s">
        <v>937</v>
      </c>
      <c r="B65" s="294"/>
      <c r="C65" s="8">
        <f>IF(OR($B$63="No",AND($B$63="Yes",$B$64&lt;&gt;"",$B$65&lt;&gt;"",$B$67&lt;&gt;"")),10,0)</f>
        <v>0</v>
      </c>
      <c r="D65" s="295"/>
      <c r="E65" s="756"/>
      <c r="F65" s="757"/>
      <c r="G65" s="757"/>
      <c r="H65" s="757"/>
      <c r="I65" s="758"/>
      <c r="J65" s="296"/>
      <c r="K65" s="285"/>
    </row>
    <row r="66" spans="1:19" s="213" customFormat="1" x14ac:dyDescent="0.25">
      <c r="A66" s="297" t="s">
        <v>938</v>
      </c>
      <c r="B66" s="295"/>
      <c r="C66" s="295"/>
      <c r="D66" s="295"/>
      <c r="E66" s="298"/>
      <c r="F66" s="298"/>
      <c r="G66" s="298"/>
      <c r="H66" s="298"/>
      <c r="I66" s="206"/>
      <c r="J66" s="206"/>
      <c r="K66" s="206"/>
    </row>
    <row r="67" spans="1:19" s="213" customFormat="1" x14ac:dyDescent="0.25">
      <c r="A67" s="291" t="s">
        <v>939</v>
      </c>
      <c r="B67" s="308"/>
      <c r="C67" s="8">
        <f>IF(OR($B$63="No",AND($B$63="Yes",$B$64&lt;&gt;"",$B$65&lt;&gt;"",$B$67&lt;&gt;"")),10,0)</f>
        <v>0</v>
      </c>
      <c r="D67" s="295"/>
      <c r="E67" s="759" t="str">
        <f>IF(OR($B$63="",$B$63="- select -"),"Please complete the ATAS questions",IF(AND($B$63="Yes",OR($B$64="",$B$65="",$B$67="")),"ATAS certificate details required before CoS can be issued!","Please remember to in include ATAS SN when issuing CoS"))</f>
        <v>Please complete the ATAS questions</v>
      </c>
      <c r="F67" s="759"/>
      <c r="G67" s="759"/>
      <c r="H67" s="759"/>
      <c r="I67" s="759"/>
      <c r="J67" s="206"/>
      <c r="K67" s="206"/>
      <c r="L67" s="299"/>
      <c r="M67" s="299"/>
      <c r="N67" s="299"/>
      <c r="O67" s="299"/>
      <c r="P67" s="299"/>
    </row>
    <row r="68" spans="1:19" s="213" customFormat="1" x14ac:dyDescent="0.25">
      <c r="A68" s="291"/>
      <c r="B68" s="300"/>
      <c r="C68" s="300"/>
      <c r="D68" s="295"/>
      <c r="E68" s="301"/>
      <c r="F68" s="301"/>
      <c r="G68" s="301"/>
      <c r="H68" s="301"/>
      <c r="I68" s="301"/>
      <c r="J68" s="206"/>
      <c r="K68" s="206"/>
      <c r="L68" s="299"/>
      <c r="M68" s="299"/>
      <c r="N68" s="299"/>
      <c r="O68" s="299"/>
      <c r="P68" s="299"/>
    </row>
    <row r="69" spans="1:19" s="213" customFormat="1" x14ac:dyDescent="0.25">
      <c r="A69" s="302"/>
      <c r="B69" s="303"/>
      <c r="C69" s="303"/>
      <c r="D69" s="304"/>
      <c r="E69" s="305"/>
      <c r="F69" s="305"/>
      <c r="G69" s="305"/>
      <c r="H69" s="305"/>
      <c r="I69" s="305"/>
      <c r="J69" s="306"/>
      <c r="K69" s="306"/>
      <c r="L69" s="307"/>
      <c r="M69" s="307"/>
      <c r="N69" s="299"/>
      <c r="O69" s="299"/>
      <c r="P69" s="299"/>
    </row>
    <row r="70" spans="1:19" s="213" customFormat="1" x14ac:dyDescent="0.25">
      <c r="D70" s="30"/>
    </row>
    <row r="71" spans="1:19" x14ac:dyDescent="0.25">
      <c r="A71" t="s">
        <v>350</v>
      </c>
      <c r="B71" s="169" t="b">
        <v>0</v>
      </c>
      <c r="C71" s="8">
        <f>IF(AND($B$71=TRUE,$D$71&lt;&gt;"")=TRUE,10,0)</f>
        <v>0</v>
      </c>
      <c r="D71" s="30" t="str">
        <f>IF('SW CoS extension form'!$F$131&lt;&gt;"",'SW CoS extension form'!$F$131,"")</f>
        <v/>
      </c>
      <c r="E71" s="59" t="str">
        <f ca="1">CONCATENATE('SW CoS extension form'!E132,IF(AND('SW CoS extension form'!E132&lt;&gt;"",'SW CoS extension form'!A133&lt;&gt;""),"/ ",""),'SW CoS extension form'!A133)</f>
        <v/>
      </c>
    </row>
    <row r="72" spans="1:19" ht="15" customHeight="1" x14ac:dyDescent="0.25">
      <c r="A72" s="20" t="s">
        <v>349</v>
      </c>
      <c r="B72" s="169" t="b">
        <v>0</v>
      </c>
      <c r="C72" s="8">
        <f>IF(AND($B$72=TRUE,$D$72&lt;&gt;"")=TRUE,10,0)</f>
        <v>0</v>
      </c>
      <c r="D72" s="55" t="str">
        <f>IF('SW CoS extension form'!$F$134&lt;&gt;"",'SW CoS extension form'!$F$134,"")</f>
        <v/>
      </c>
      <c r="E72" s="681" t="str">
        <f>CONCATENATE('SW CoS extension form'!$F$138,"/ ",'SW CoS extension form'!$F$139,"/ ",'SW CoS extension form'!$F$140,"/ ",'SW CoS extension form'!$F$141,"/ ",'SW CoS extension form'!$F$142,"/ ",'SW CoS extension form'!$F$143)</f>
        <v xml:space="preserve">/ / / / / </v>
      </c>
      <c r="F72" s="682"/>
      <c r="G72" s="682"/>
      <c r="H72" s="682"/>
      <c r="I72" s="682"/>
      <c r="J72" s="682"/>
      <c r="K72" s="682"/>
      <c r="L72" s="682"/>
      <c r="M72" s="683"/>
      <c r="N72" s="148"/>
      <c r="O72" s="149"/>
      <c r="P72" s="149"/>
      <c r="Q72" s="149"/>
      <c r="R72" s="149"/>
      <c r="S72" s="149"/>
    </row>
    <row r="73" spans="1:19" x14ac:dyDescent="0.25">
      <c r="A73" s="56"/>
      <c r="B73" s="16"/>
      <c r="C73" s="57"/>
      <c r="D73" s="58"/>
      <c r="E73" s="684"/>
      <c r="F73" s="685"/>
      <c r="G73" s="685"/>
      <c r="H73" s="685"/>
      <c r="I73" s="685"/>
      <c r="J73" s="685"/>
      <c r="K73" s="685"/>
      <c r="L73" s="685"/>
      <c r="M73" s="686"/>
      <c r="N73" s="148"/>
      <c r="O73" s="149"/>
      <c r="P73" s="149"/>
      <c r="Q73" s="149"/>
      <c r="R73" s="149"/>
      <c r="S73" s="149"/>
    </row>
    <row r="74" spans="1:19" ht="15.75" thickBot="1" x14ac:dyDescent="0.3">
      <c r="A74" s="56"/>
      <c r="B74" s="175" t="s">
        <v>845</v>
      </c>
      <c r="C74" s="57"/>
      <c r="D74" s="178" t="s">
        <v>844</v>
      </c>
      <c r="E74" s="687"/>
      <c r="F74" s="688"/>
      <c r="G74" s="688"/>
      <c r="H74" s="688"/>
      <c r="I74" s="688"/>
      <c r="J74" s="688"/>
      <c r="K74" s="688"/>
      <c r="L74" s="688"/>
      <c r="M74" s="689"/>
      <c r="N74" s="148"/>
      <c r="O74" s="149"/>
      <c r="P74" s="149"/>
      <c r="Q74" s="149"/>
      <c r="R74" s="149"/>
      <c r="S74" s="149"/>
    </row>
    <row r="75" spans="1:19" ht="15.75" thickBot="1" x14ac:dyDescent="0.3">
      <c r="A75" t="s">
        <v>351</v>
      </c>
      <c r="B75" s="169" t="b">
        <v>0</v>
      </c>
      <c r="C75" s="8">
        <f>IF(AND($B$75=TRUE,$D$75=TRUE)=TRUE,10,0)</f>
        <v>0</v>
      </c>
      <c r="D75" s="179" t="b">
        <v>0</v>
      </c>
    </row>
    <row r="76" spans="1:19" x14ac:dyDescent="0.25">
      <c r="B76" s="74"/>
      <c r="C76" s="151"/>
    </row>
    <row r="78" spans="1:19" x14ac:dyDescent="0.25">
      <c r="A78" s="150"/>
      <c r="B78" s="150"/>
      <c r="C78" s="150"/>
      <c r="D78" s="150"/>
      <c r="E78" s="150"/>
      <c r="F78" s="150"/>
      <c r="G78" s="150"/>
      <c r="H78" s="150"/>
      <c r="I78" s="150"/>
      <c r="J78" s="150"/>
      <c r="K78" s="150"/>
      <c r="L78" s="150"/>
      <c r="M78" s="150"/>
      <c r="N78" s="150"/>
    </row>
    <row r="79" spans="1:19" x14ac:dyDescent="0.25">
      <c r="A79" t="s">
        <v>862</v>
      </c>
      <c r="B79" s="169" t="b">
        <v>0</v>
      </c>
      <c r="C79" s="8">
        <f>IF(AND($B$79=TRUE,$D$79&lt;&gt;"",$D$79&lt;&gt;"- select -")=TRUE,10,0)</f>
        <v>0</v>
      </c>
      <c r="D79" s="29" t="str">
        <f>IF('SW CoS extension form'!$J$154&lt;&gt;"",'SW CoS extension form'!$J$154,"")</f>
        <v>Yes</v>
      </c>
    </row>
    <row r="80" spans="1:19" s="213" customFormat="1" ht="15.75" thickBot="1" x14ac:dyDescent="0.3"/>
    <row r="81" spans="1:14" s="213" customFormat="1" ht="15.75" thickBot="1" x14ac:dyDescent="0.3">
      <c r="A81" s="359" t="s">
        <v>397</v>
      </c>
      <c r="B81" s="360"/>
      <c r="C81" s="360"/>
      <c r="D81" s="360"/>
      <c r="E81" s="360"/>
      <c r="F81" s="360"/>
      <c r="G81" s="360"/>
      <c r="H81" s="360"/>
      <c r="I81" s="360"/>
      <c r="J81" s="360"/>
      <c r="K81" s="360"/>
      <c r="L81" s="360"/>
      <c r="M81" s="360"/>
      <c r="N81" s="361"/>
    </row>
    <row r="82" spans="1:14" s="213" customFormat="1" x14ac:dyDescent="0.25"/>
    <row r="83" spans="1:14" x14ac:dyDescent="0.25">
      <c r="A83" t="s">
        <v>381</v>
      </c>
      <c r="B83" s="169" t="b">
        <v>0</v>
      </c>
      <c r="C83" s="8">
        <f>IF(AND($B$83=TRUE,$D$83&lt;&gt;"",$D$83&lt;&gt;"- select -")=TRUE,10,0)</f>
        <v>0</v>
      </c>
      <c r="D83" s="29" t="str">
        <f>IF('SW CoS extension form'!$J$159&lt;&gt;"",'SW CoS extension form'!$J$159,"")</f>
        <v>- select -</v>
      </c>
    </row>
    <row r="84" spans="1:14" ht="15.75" thickBot="1" x14ac:dyDescent="0.3">
      <c r="A84" t="s">
        <v>388</v>
      </c>
      <c r="B84" s="170" t="b">
        <v>0</v>
      </c>
      <c r="C84" s="8">
        <f>IF(AND($B$84=TRUE,$D$84&lt;&gt;"")=TRUE,10,0)</f>
        <v>0</v>
      </c>
      <c r="D84" s="29" t="str">
        <f>IF('SW CoS extension form'!$D$174&lt;&gt;"",'SW CoS extension form'!$D$174,"")</f>
        <v/>
      </c>
      <c r="E84" s="60" t="str">
        <f>IF('SW CoS extension form'!$E$174&lt;&gt;"",'SW CoS extension form'!$E$174,"")</f>
        <v/>
      </c>
    </row>
    <row r="85" spans="1:14" x14ac:dyDescent="0.25">
      <c r="A85" t="s">
        <v>389</v>
      </c>
      <c r="B85" s="170" t="b">
        <v>0</v>
      </c>
      <c r="C85" s="8">
        <f>IF(AND($B$85=TRUE,$D$86&lt;&gt;"")=TRUE,10,0)</f>
        <v>0</v>
      </c>
      <c r="D85" s="52" t="str">
        <f>IF('SW CoS extension form'!$E176&lt;&gt;"",'SW CoS extension form'!$E176,"")</f>
        <v>University of Oxford</v>
      </c>
      <c r="E85" s="64" t="s">
        <v>372</v>
      </c>
    </row>
    <row r="86" spans="1:14" x14ac:dyDescent="0.25">
      <c r="D86" s="53" t="str">
        <f>IF('SW CoS extension form'!$E177&lt;&gt;"",PROPER('SW CoS extension form'!$E177),"")</f>
        <v/>
      </c>
      <c r="E86" s="65" t="s">
        <v>373</v>
      </c>
    </row>
    <row r="87" spans="1:14" x14ac:dyDescent="0.25">
      <c r="D87" s="53" t="str">
        <f>IF('SW CoS extension form'!$E178&lt;&gt;"",PROPER('SW CoS extension form'!$E178),"")</f>
        <v/>
      </c>
      <c r="E87" s="65" t="s">
        <v>374</v>
      </c>
    </row>
    <row r="88" spans="1:14" x14ac:dyDescent="0.25">
      <c r="D88" s="53" t="str">
        <f>IF('SW CoS extension form'!$E179&lt;&gt;"",PROPER('SW CoS extension form'!$E179),"")</f>
        <v/>
      </c>
      <c r="E88" s="65" t="s">
        <v>370</v>
      </c>
    </row>
    <row r="89" spans="1:14" x14ac:dyDescent="0.25">
      <c r="D89" s="53" t="str">
        <f>IF('SW CoS extension form'!$E180&lt;&gt;"",PROPER('SW CoS extension form'!$E180),"")</f>
        <v/>
      </c>
      <c r="E89" s="65" t="s">
        <v>385</v>
      </c>
    </row>
    <row r="90" spans="1:14" ht="15.75" thickBot="1" x14ac:dyDescent="0.3">
      <c r="D90" s="54" t="str">
        <f>IF('SW CoS extension form'!$E181&lt;&gt;"",UPPER('SW CoS extension form'!$E181),"")</f>
        <v/>
      </c>
      <c r="E90" s="65" t="s">
        <v>386</v>
      </c>
    </row>
    <row r="91" spans="1:14" s="213" customFormat="1" ht="15.75" thickBot="1" x14ac:dyDescent="0.3">
      <c r="C91" s="74"/>
      <c r="D91" s="50"/>
      <c r="E91" s="65"/>
    </row>
    <row r="92" spans="1:14" x14ac:dyDescent="0.25">
      <c r="A92" t="s">
        <v>393</v>
      </c>
      <c r="B92" s="169" t="b">
        <v>0</v>
      </c>
      <c r="C92" s="8">
        <f>IF(OR(AND($D$93="",$B$85=TRUE),AND($D$93&lt;&gt;"",$B$92=TRUE)),10,0)</f>
        <v>0</v>
      </c>
      <c r="D92" s="52" t="str">
        <f>IF('SW CoS extension form'!$E183&lt;&gt;"",'SW CoS extension form'!$E183,"")</f>
        <v>University of Oxford</v>
      </c>
      <c r="E92" s="64" t="s">
        <v>372</v>
      </c>
    </row>
    <row r="93" spans="1:14" x14ac:dyDescent="0.25">
      <c r="D93" s="53" t="str">
        <f>IF('SW CoS extension form'!$E184&lt;&gt;"",PROPER('SW CoS extension form'!$E184),"")</f>
        <v/>
      </c>
      <c r="E93" s="65" t="s">
        <v>373</v>
      </c>
    </row>
    <row r="94" spans="1:14" x14ac:dyDescent="0.25">
      <c r="D94" s="53" t="str">
        <f>IF('SW CoS extension form'!$E185&lt;&gt;"",PROPER('SW CoS extension form'!$E185),"")</f>
        <v/>
      </c>
      <c r="E94" s="65" t="s">
        <v>374</v>
      </c>
    </row>
    <row r="95" spans="1:14" x14ac:dyDescent="0.25">
      <c r="D95" s="53" t="str">
        <f>IF('SW CoS extension form'!$E186&lt;&gt;"",PROPER('SW CoS extension form'!$E186),"")</f>
        <v/>
      </c>
      <c r="E95" s="65" t="s">
        <v>370</v>
      </c>
    </row>
    <row r="96" spans="1:14" x14ac:dyDescent="0.25">
      <c r="D96" s="53" t="str">
        <f>IF('SW CoS extension form'!$E187&lt;&gt;"",PROPER('SW CoS extension form'!$E187),"")</f>
        <v/>
      </c>
      <c r="E96" s="65" t="s">
        <v>385</v>
      </c>
    </row>
    <row r="97" spans="1:14" ht="15.75" thickBot="1" x14ac:dyDescent="0.3">
      <c r="D97" s="54" t="str">
        <f>IF('SW CoS extension form'!$E188&lt;&gt;"",UPPER('SW CoS extension form'!$E188),"")</f>
        <v/>
      </c>
      <c r="E97" s="65" t="s">
        <v>386</v>
      </c>
    </row>
    <row r="98" spans="1:14" x14ac:dyDescent="0.25">
      <c r="A98" t="s">
        <v>394</v>
      </c>
      <c r="B98" s="169" t="b">
        <v>0</v>
      </c>
      <c r="C98" s="8">
        <f>IF(OR(AND($D$99="",$B$85=TRUE),AND($D$99&lt;&gt;"",$B$98=TRUE)),10,0)</f>
        <v>0</v>
      </c>
      <c r="D98" s="52" t="str">
        <f>IF('SW CoS extension form'!$E190&lt;&gt;"",'SW CoS extension form'!$E190,"")</f>
        <v>University of Oxford</v>
      </c>
      <c r="E98" s="64" t="s">
        <v>372</v>
      </c>
    </row>
    <row r="99" spans="1:14" x14ac:dyDescent="0.25">
      <c r="D99" s="53" t="str">
        <f>IF('SW CoS extension form'!$E191&lt;&gt;"",PROPER('SW CoS extension form'!$E191),"")</f>
        <v/>
      </c>
      <c r="E99" s="65" t="s">
        <v>373</v>
      </c>
    </row>
    <row r="100" spans="1:14" x14ac:dyDescent="0.25">
      <c r="D100" s="53" t="str">
        <f>IF('SW CoS extension form'!$E192&lt;&gt;"",PROPER('SW CoS extension form'!$E192),"")</f>
        <v/>
      </c>
      <c r="E100" s="65" t="s">
        <v>374</v>
      </c>
    </row>
    <row r="101" spans="1:14" x14ac:dyDescent="0.25">
      <c r="D101" s="53" t="str">
        <f>IF('SW CoS extension form'!$E193&lt;&gt;"",PROPER('SW CoS extension form'!$E193),"")</f>
        <v/>
      </c>
      <c r="E101" s="65" t="s">
        <v>370</v>
      </c>
    </row>
    <row r="102" spans="1:14" x14ac:dyDescent="0.25">
      <c r="D102" s="53" t="str">
        <f>IF('SW CoS extension form'!$E194&lt;&gt;"",PROPER('SW CoS extension form'!$E194),"")</f>
        <v/>
      </c>
      <c r="E102" s="65" t="s">
        <v>385</v>
      </c>
    </row>
    <row r="103" spans="1:14" ht="15.75" thickBot="1" x14ac:dyDescent="0.3">
      <c r="D103" s="63" t="str">
        <f>IF('SW CoS extension form'!$E195&lt;&gt;"",UPPER('SW CoS extension form'!$E195),"")</f>
        <v/>
      </c>
      <c r="E103" s="65" t="s">
        <v>386</v>
      </c>
    </row>
    <row r="104" spans="1:14" x14ac:dyDescent="0.25">
      <c r="A104" t="s">
        <v>396</v>
      </c>
      <c r="B104" s="169" t="b">
        <v>0</v>
      </c>
      <c r="C104" s="8">
        <f>IF(OR(AND($D$104="",$B$85=TRUE),AND($D$104&lt;&gt;"",$B$104=TRUE)),10,0)</f>
        <v>0</v>
      </c>
      <c r="D104" s="700" t="str">
        <f>IF('SW CoS extension form'!$A198&lt;&gt;"",'SW CoS extension form'!$A198,"")</f>
        <v/>
      </c>
      <c r="E104" s="701"/>
      <c r="F104" s="701"/>
      <c r="G104" s="701"/>
      <c r="H104" s="701"/>
      <c r="I104" s="701"/>
      <c r="J104" s="701"/>
      <c r="K104" s="701"/>
      <c r="L104" s="701"/>
      <c r="M104" s="702"/>
    </row>
    <row r="105" spans="1:14" x14ac:dyDescent="0.25">
      <c r="D105" s="703"/>
      <c r="E105" s="704"/>
      <c r="F105" s="704"/>
      <c r="G105" s="704"/>
      <c r="H105" s="704"/>
      <c r="I105" s="704"/>
      <c r="J105" s="704"/>
      <c r="K105" s="704"/>
      <c r="L105" s="704"/>
      <c r="M105" s="705"/>
    </row>
    <row r="106" spans="1:14" x14ac:dyDescent="0.25">
      <c r="D106" s="703"/>
      <c r="E106" s="704"/>
      <c r="F106" s="704"/>
      <c r="G106" s="704"/>
      <c r="H106" s="704"/>
      <c r="I106" s="704"/>
      <c r="J106" s="704"/>
      <c r="K106" s="704"/>
      <c r="L106" s="704"/>
      <c r="M106" s="705"/>
    </row>
    <row r="107" spans="1:14" x14ac:dyDescent="0.25">
      <c r="D107" s="703"/>
      <c r="E107" s="704"/>
      <c r="F107" s="704"/>
      <c r="G107" s="704"/>
      <c r="H107" s="704"/>
      <c r="I107" s="704"/>
      <c r="J107" s="704"/>
      <c r="K107" s="704"/>
      <c r="L107" s="704"/>
      <c r="M107" s="705"/>
    </row>
    <row r="108" spans="1:14" x14ac:dyDescent="0.25">
      <c r="D108" s="703"/>
      <c r="E108" s="704"/>
      <c r="F108" s="704"/>
      <c r="G108" s="704"/>
      <c r="H108" s="704"/>
      <c r="I108" s="704"/>
      <c r="J108" s="704"/>
      <c r="K108" s="704"/>
      <c r="L108" s="704"/>
      <c r="M108" s="705"/>
    </row>
    <row r="109" spans="1:14" x14ac:dyDescent="0.25">
      <c r="D109" s="703"/>
      <c r="E109" s="704"/>
      <c r="F109" s="704"/>
      <c r="G109" s="704"/>
      <c r="H109" s="704"/>
      <c r="I109" s="704"/>
      <c r="J109" s="704"/>
      <c r="K109" s="704"/>
      <c r="L109" s="704"/>
      <c r="M109" s="705"/>
    </row>
    <row r="110" spans="1:14" x14ac:dyDescent="0.25">
      <c r="D110" s="703"/>
      <c r="E110" s="704"/>
      <c r="F110" s="704"/>
      <c r="G110" s="704"/>
      <c r="H110" s="704"/>
      <c r="I110" s="704"/>
      <c r="J110" s="704"/>
      <c r="K110" s="704"/>
      <c r="L110" s="704"/>
      <c r="M110" s="705"/>
    </row>
    <row r="111" spans="1:14" ht="15.75" thickBot="1" x14ac:dyDescent="0.3">
      <c r="D111" s="706"/>
      <c r="E111" s="707"/>
      <c r="F111" s="707"/>
      <c r="G111" s="707"/>
      <c r="H111" s="707"/>
      <c r="I111" s="707"/>
      <c r="J111" s="707"/>
      <c r="K111" s="707"/>
      <c r="L111" s="707"/>
      <c r="M111" s="708"/>
    </row>
    <row r="112" spans="1:14" ht="15.75" thickBot="1" x14ac:dyDescent="0.3">
      <c r="A112" s="39"/>
      <c r="B112" s="39"/>
      <c r="C112" s="39"/>
      <c r="D112" s="57"/>
      <c r="E112" s="57"/>
      <c r="F112" s="57"/>
      <c r="G112" s="57"/>
      <c r="H112" s="57"/>
      <c r="I112" s="57"/>
      <c r="J112" s="57"/>
      <c r="K112" s="57"/>
      <c r="L112" s="57"/>
      <c r="M112" s="152"/>
      <c r="N112" s="39"/>
    </row>
    <row r="113" spans="1:14" s="213" customFormat="1" ht="15.75" thickBot="1" x14ac:dyDescent="0.3">
      <c r="A113" s="732" t="s">
        <v>463</v>
      </c>
      <c r="B113" s="733"/>
      <c r="C113" s="733"/>
      <c r="D113" s="733"/>
      <c r="E113" s="733"/>
      <c r="F113" s="733"/>
      <c r="G113" s="733"/>
      <c r="H113" s="733"/>
      <c r="I113" s="733"/>
      <c r="J113" s="733"/>
      <c r="K113" s="733"/>
      <c r="L113" s="733"/>
      <c r="M113" s="733"/>
      <c r="N113" s="734"/>
    </row>
    <row r="114" spans="1:14" s="213" customFormat="1" ht="15.75" thickBot="1" x14ac:dyDescent="0.3">
      <c r="A114" s="39"/>
      <c r="B114" s="39"/>
      <c r="C114" s="39"/>
      <c r="D114" s="57"/>
      <c r="E114" s="57"/>
      <c r="F114" s="57"/>
      <c r="G114" s="57"/>
      <c r="H114" s="57"/>
      <c r="I114" s="57"/>
      <c r="J114" s="57"/>
      <c r="K114" s="57"/>
      <c r="L114" s="57"/>
      <c r="M114" s="57"/>
      <c r="N114" s="39"/>
    </row>
    <row r="115" spans="1:14" ht="15.75" thickBot="1" x14ac:dyDescent="0.3">
      <c r="C115" s="194" t="s">
        <v>857</v>
      </c>
      <c r="D115" s="717"/>
      <c r="E115" s="718"/>
      <c r="F115" s="195" t="s">
        <v>858</v>
      </c>
      <c r="G115" s="153"/>
      <c r="H115" s="153"/>
      <c r="I115" s="153"/>
      <c r="J115" s="153"/>
      <c r="K115" s="153"/>
      <c r="L115" s="153"/>
      <c r="M115" s="153"/>
      <c r="N115" s="153"/>
    </row>
    <row r="116" spans="1:14" ht="15.75" thickBot="1" x14ac:dyDescent="0.3">
      <c r="C116" s="194"/>
      <c r="D116" s="207"/>
      <c r="E116" s="207"/>
      <c r="F116" s="195"/>
      <c r="G116" s="153"/>
      <c r="H116" s="153"/>
      <c r="I116" s="153"/>
      <c r="J116" s="153"/>
      <c r="K116" s="153"/>
      <c r="L116" s="153"/>
      <c r="M116" s="153"/>
      <c r="N116" s="153"/>
    </row>
    <row r="117" spans="1:14" ht="15.75" thickBot="1" x14ac:dyDescent="0.3">
      <c r="A117" t="s">
        <v>399</v>
      </c>
      <c r="B117" s="169" t="b">
        <v>0</v>
      </c>
      <c r="C117" s="8">
        <f>IF(AND($B$117=TRUE,$D$117&lt;&gt;"")=TRUE,10,0)</f>
        <v>0</v>
      </c>
      <c r="D117" s="728" t="str">
        <f>IF('SW CoS extension form'!$B$208&lt;&gt;"",'SW CoS extension form'!$B$208,"")</f>
        <v/>
      </c>
      <c r="E117" s="729"/>
      <c r="F117" s="729"/>
      <c r="G117" s="729"/>
      <c r="H117" s="729"/>
      <c r="I117" s="729"/>
      <c r="J117" s="729"/>
      <c r="K117" s="729"/>
      <c r="L117" s="729"/>
      <c r="M117" s="730"/>
      <c r="N117" s="154"/>
    </row>
    <row r="118" spans="1:14" ht="15.75" thickBot="1" x14ac:dyDescent="0.3">
      <c r="D118" s="155" t="str">
        <f>IF('SW CoS extension form'!$B$209&lt;&gt;"",'SW CoS extension form'!$B$209,"")</f>
        <v/>
      </c>
      <c r="E118" s="154"/>
      <c r="F118" s="154"/>
      <c r="G118" s="154"/>
      <c r="H118" s="154"/>
      <c r="I118" s="154"/>
      <c r="J118" s="154"/>
      <c r="K118" s="154"/>
      <c r="L118" s="154"/>
      <c r="M118" s="154"/>
      <c r="N118" s="154"/>
    </row>
    <row r="119" spans="1:14" ht="15" customHeight="1" x14ac:dyDescent="0.25">
      <c r="A119" t="s">
        <v>400</v>
      </c>
      <c r="B119" s="169" t="b">
        <v>0</v>
      </c>
      <c r="C119" s="8">
        <f>IF(AND($B$119=TRUE,$D$119&lt;&gt;"")=TRUE,10,0)</f>
        <v>0</v>
      </c>
      <c r="D119" s="709" t="str">
        <f>IF('SW CoS extension form'!$A$212&lt;&gt;"",'SW CoS extension form'!$A$212,"")</f>
        <v/>
      </c>
      <c r="E119" s="710"/>
      <c r="F119" s="710"/>
      <c r="G119" s="710"/>
      <c r="H119" s="710"/>
      <c r="I119" s="710"/>
      <c r="J119" s="710"/>
      <c r="K119" s="710"/>
      <c r="L119" s="710"/>
      <c r="M119" s="711"/>
      <c r="N119" s="154"/>
    </row>
    <row r="120" spans="1:14" x14ac:dyDescent="0.25">
      <c r="D120" s="712"/>
      <c r="E120" s="695"/>
      <c r="F120" s="695"/>
      <c r="G120" s="695"/>
      <c r="H120" s="695"/>
      <c r="I120" s="695"/>
      <c r="J120" s="695"/>
      <c r="K120" s="695"/>
      <c r="L120" s="695"/>
      <c r="M120" s="713"/>
      <c r="N120" s="154"/>
    </row>
    <row r="121" spans="1:14" x14ac:dyDescent="0.25">
      <c r="D121" s="712"/>
      <c r="E121" s="695"/>
      <c r="F121" s="695"/>
      <c r="G121" s="695"/>
      <c r="H121" s="695"/>
      <c r="I121" s="695"/>
      <c r="J121" s="695"/>
      <c r="K121" s="695"/>
      <c r="L121" s="695"/>
      <c r="M121" s="713"/>
      <c r="N121" s="154"/>
    </row>
    <row r="122" spans="1:14" x14ac:dyDescent="0.25">
      <c r="D122" s="712"/>
      <c r="E122" s="695"/>
      <c r="F122" s="695"/>
      <c r="G122" s="695"/>
      <c r="H122" s="695"/>
      <c r="I122" s="695"/>
      <c r="J122" s="695"/>
      <c r="K122" s="695"/>
      <c r="L122" s="695"/>
      <c r="M122" s="713"/>
      <c r="N122" s="154"/>
    </row>
    <row r="123" spans="1:14" x14ac:dyDescent="0.25">
      <c r="D123" s="712"/>
      <c r="E123" s="695"/>
      <c r="F123" s="695"/>
      <c r="G123" s="695"/>
      <c r="H123" s="695"/>
      <c r="I123" s="695"/>
      <c r="J123" s="695"/>
      <c r="K123" s="695"/>
      <c r="L123" s="695"/>
      <c r="M123" s="713"/>
      <c r="N123" s="154"/>
    </row>
    <row r="124" spans="1:14" x14ac:dyDescent="0.25">
      <c r="D124" s="712"/>
      <c r="E124" s="695"/>
      <c r="F124" s="695"/>
      <c r="G124" s="695"/>
      <c r="H124" s="695"/>
      <c r="I124" s="695"/>
      <c r="J124" s="695"/>
      <c r="K124" s="695"/>
      <c r="L124" s="695"/>
      <c r="M124" s="713"/>
      <c r="N124" s="154"/>
    </row>
    <row r="125" spans="1:14" x14ac:dyDescent="0.25">
      <c r="D125" s="712"/>
      <c r="E125" s="695"/>
      <c r="F125" s="695"/>
      <c r="G125" s="695"/>
      <c r="H125" s="695"/>
      <c r="I125" s="695"/>
      <c r="J125" s="695"/>
      <c r="K125" s="695"/>
      <c r="L125" s="695"/>
      <c r="M125" s="713"/>
      <c r="N125" s="154"/>
    </row>
    <row r="126" spans="1:14" ht="15.75" thickBot="1" x14ac:dyDescent="0.3">
      <c r="D126" s="714"/>
      <c r="E126" s="715"/>
      <c r="F126" s="715"/>
      <c r="G126" s="715"/>
      <c r="H126" s="715"/>
      <c r="I126" s="715"/>
      <c r="J126" s="715"/>
      <c r="K126" s="715"/>
      <c r="L126" s="715"/>
      <c r="M126" s="716"/>
      <c r="N126" s="154"/>
    </row>
    <row r="127" spans="1:14" x14ac:dyDescent="0.25">
      <c r="D127" s="155" t="str">
        <f>IF('SW CoS extension form'!$A$226&lt;&gt;"",'SW CoS extension form'!$A$226,"")</f>
        <v/>
      </c>
      <c r="E127" s="156"/>
      <c r="F127" s="156"/>
      <c r="G127" s="156"/>
      <c r="H127" s="156"/>
      <c r="I127" s="156"/>
      <c r="J127" s="156"/>
      <c r="K127" s="156"/>
      <c r="L127" s="156"/>
      <c r="M127" s="156"/>
      <c r="N127" s="154"/>
    </row>
    <row r="128" spans="1:14" x14ac:dyDescent="0.25">
      <c r="A128" s="690" t="s">
        <v>401</v>
      </c>
      <c r="B128" s="169" t="b">
        <v>0</v>
      </c>
      <c r="C128" s="8">
        <f>IF($B$128=TRUE,10,0)</f>
        <v>0</v>
      </c>
      <c r="D128" s="691" t="str">
        <f>IF('SW CoS extension form'!$A$233&lt;&gt;"",'SW CoS extension form'!$A$233,"")</f>
        <v/>
      </c>
      <c r="E128" s="692"/>
      <c r="F128" s="692"/>
      <c r="G128" s="692"/>
      <c r="H128" s="692"/>
      <c r="I128" s="692"/>
      <c r="J128" s="692"/>
      <c r="K128" s="692"/>
      <c r="L128" s="692"/>
      <c r="M128" s="693"/>
      <c r="N128" s="154"/>
    </row>
    <row r="129" spans="1:14" x14ac:dyDescent="0.25">
      <c r="A129" s="690"/>
      <c r="D129" s="694"/>
      <c r="E129" s="695"/>
      <c r="F129" s="695"/>
      <c r="G129" s="695"/>
      <c r="H129" s="695"/>
      <c r="I129" s="695"/>
      <c r="J129" s="695"/>
      <c r="K129" s="695"/>
      <c r="L129" s="695"/>
      <c r="M129" s="696"/>
      <c r="N129" s="154"/>
    </row>
    <row r="130" spans="1:14" x14ac:dyDescent="0.25">
      <c r="D130" s="697"/>
      <c r="E130" s="698"/>
      <c r="F130" s="698"/>
      <c r="G130" s="698"/>
      <c r="H130" s="698"/>
      <c r="I130" s="698"/>
      <c r="J130" s="698"/>
      <c r="K130" s="698"/>
      <c r="L130" s="698"/>
      <c r="M130" s="699"/>
      <c r="N130" s="154"/>
    </row>
    <row r="131" spans="1:14" s="213" customFormat="1" x14ac:dyDescent="0.25">
      <c r="D131" s="222"/>
      <c r="E131" s="222"/>
      <c r="F131" s="222"/>
      <c r="G131" s="222"/>
      <c r="H131" s="222"/>
      <c r="I131" s="222"/>
      <c r="J131" s="222"/>
      <c r="K131" s="222"/>
      <c r="L131" s="222"/>
      <c r="M131" s="222"/>
      <c r="N131" s="154"/>
    </row>
    <row r="132" spans="1:14" x14ac:dyDescent="0.25">
      <c r="A132" t="s">
        <v>402</v>
      </c>
      <c r="B132" s="169" t="b">
        <v>0</v>
      </c>
      <c r="C132" s="8">
        <f>IF(AND($B$132=TRUE,$D$132&lt;&gt;"")=TRUE,10,0)</f>
        <v>0</v>
      </c>
      <c r="D132" s="266" t="str">
        <f>IF('SW CoS extension form'!$E$238&lt;&gt;"",'SW CoS extension form'!$E$238,"")</f>
        <v/>
      </c>
      <c r="E132" s="158"/>
      <c r="F132" s="158"/>
      <c r="G132" s="158"/>
      <c r="H132" s="158"/>
      <c r="I132" s="156"/>
      <c r="J132" s="156"/>
      <c r="K132" s="156"/>
      <c r="L132" s="156"/>
      <c r="M132" s="156"/>
      <c r="N132" s="154"/>
    </row>
    <row r="133" spans="1:14" x14ac:dyDescent="0.25">
      <c r="A133" s="258" t="s">
        <v>904</v>
      </c>
      <c r="B133" s="259" t="b">
        <v>0</v>
      </c>
      <c r="C133" s="8">
        <f>IF($B$133=TRUE,10,0)</f>
        <v>0</v>
      </c>
      <c r="D133" s="267" t="str">
        <f>IF('SW CoS extension form'!$D$257&lt;&gt;"",'SW CoS extension form'!$D$257,"")</f>
        <v/>
      </c>
      <c r="E133" s="156"/>
      <c r="H133" s="156"/>
      <c r="I133" s="156"/>
      <c r="J133" s="156"/>
      <c r="K133" s="156"/>
      <c r="L133" s="156"/>
      <c r="M133" s="156"/>
      <c r="N133" s="154"/>
    </row>
    <row r="134" spans="1:14" ht="15.75" thickBot="1" x14ac:dyDescent="0.3">
      <c r="B134" s="205"/>
      <c r="C134" s="205"/>
      <c r="D134" s="157"/>
      <c r="E134" s="154"/>
      <c r="F134" s="154"/>
      <c r="G134" s="154"/>
      <c r="H134" s="154"/>
      <c r="I134" s="154"/>
      <c r="J134" s="154"/>
      <c r="K134" s="154"/>
      <c r="L134" s="154"/>
      <c r="M134" s="154"/>
      <c r="N134" s="154"/>
    </row>
    <row r="135" spans="1:14" s="213" customFormat="1" ht="15.75" thickBot="1" x14ac:dyDescent="0.3">
      <c r="A135" s="213" t="s">
        <v>913</v>
      </c>
      <c r="B135" s="261" t="s">
        <v>195</v>
      </c>
      <c r="C135" s="8">
        <f>IF($B$135="Yes",10,0)</f>
        <v>0</v>
      </c>
      <c r="D135" s="260" t="s">
        <v>858</v>
      </c>
      <c r="E135" s="154"/>
      <c r="F135" s="154"/>
      <c r="G135" s="154"/>
      <c r="H135" s="154"/>
      <c r="I135" s="154"/>
      <c r="J135" s="154"/>
      <c r="K135" s="154"/>
      <c r="L135" s="154"/>
      <c r="M135" s="154"/>
      <c r="N135" s="154"/>
    </row>
    <row r="136" spans="1:14" x14ac:dyDescent="0.25">
      <c r="A136" s="39"/>
      <c r="B136" s="74"/>
      <c r="C136" s="151"/>
      <c r="D136" s="157"/>
      <c r="E136" s="154"/>
      <c r="F136" s="154"/>
      <c r="G136" s="154"/>
      <c r="H136" s="154"/>
      <c r="I136" s="154"/>
      <c r="J136" s="154"/>
      <c r="K136" s="154"/>
      <c r="L136" s="154"/>
      <c r="M136" s="154"/>
      <c r="N136" s="154"/>
    </row>
    <row r="137" spans="1:14" s="213" customFormat="1" x14ac:dyDescent="0.25">
      <c r="A137" s="39" t="s">
        <v>911</v>
      </c>
      <c r="B137" s="257" t="str">
        <f>'SW CoS extension form'!$J$248</f>
        <v>- select -</v>
      </c>
      <c r="C137" s="151"/>
      <c r="D137" s="321" t="s">
        <v>956</v>
      </c>
      <c r="E137" s="154"/>
      <c r="F137" s="154"/>
      <c r="G137" s="154"/>
      <c r="H137" s="154"/>
      <c r="I137" s="154"/>
      <c r="J137" s="154"/>
      <c r="K137" s="154"/>
      <c r="L137" s="154"/>
      <c r="M137" s="154"/>
      <c r="N137" s="154"/>
    </row>
    <row r="138" spans="1:14" s="213" customFormat="1" x14ac:dyDescent="0.25">
      <c r="A138" s="39" t="s">
        <v>912</v>
      </c>
      <c r="B138" s="736" t="str">
        <f>IF('SW CoS extension form'!$D$250="","",'SW CoS extension form'!$D$250)</f>
        <v/>
      </c>
      <c r="C138" s="737"/>
      <c r="D138" s="737"/>
      <c r="E138" s="737"/>
      <c r="F138" s="737"/>
      <c r="G138" s="738"/>
      <c r="H138" s="154"/>
      <c r="I138" s="154"/>
      <c r="J138" s="154"/>
      <c r="K138" s="154"/>
      <c r="L138" s="154"/>
      <c r="M138" s="154"/>
      <c r="N138" s="154"/>
    </row>
    <row r="139" spans="1:14" ht="15.75" thickBot="1" x14ac:dyDescent="0.3">
      <c r="A139" s="150"/>
      <c r="B139" s="150"/>
      <c r="C139" s="150"/>
      <c r="D139" s="150"/>
      <c r="E139" s="150"/>
      <c r="F139" s="150"/>
      <c r="G139" s="150"/>
      <c r="H139" s="150"/>
      <c r="I139" s="150"/>
      <c r="J139" s="150"/>
      <c r="K139" s="150"/>
      <c r="L139" s="150"/>
      <c r="M139" s="150"/>
      <c r="N139" s="150"/>
    </row>
    <row r="140" spans="1:14" s="213" customFormat="1" ht="15.75" thickBot="1" x14ac:dyDescent="0.3">
      <c r="A140" s="359" t="s">
        <v>464</v>
      </c>
      <c r="B140" s="360"/>
      <c r="C140" s="360"/>
      <c r="D140" s="360"/>
      <c r="E140" s="360"/>
      <c r="F140" s="360"/>
      <c r="G140" s="360"/>
      <c r="H140" s="360"/>
      <c r="I140" s="360"/>
      <c r="J140" s="360"/>
      <c r="K140" s="360"/>
      <c r="L140" s="360"/>
      <c r="M140" s="360"/>
      <c r="N140" s="361"/>
    </row>
    <row r="141" spans="1:14" s="213" customFormat="1" x14ac:dyDescent="0.25">
      <c r="A141" s="150"/>
      <c r="B141" s="150"/>
      <c r="C141" s="150"/>
      <c r="D141" s="150"/>
      <c r="E141" s="150"/>
      <c r="F141" s="150"/>
      <c r="G141" s="150"/>
      <c r="H141" s="150"/>
      <c r="I141" s="150"/>
      <c r="J141" s="150"/>
      <c r="K141" s="150"/>
      <c r="L141" s="150"/>
      <c r="M141" s="150"/>
      <c r="N141" s="150"/>
    </row>
    <row r="142" spans="1:14" x14ac:dyDescent="0.25">
      <c r="A142" t="s">
        <v>404</v>
      </c>
      <c r="B142" s="169" t="b">
        <v>0</v>
      </c>
      <c r="C142" s="8">
        <f>IF($B$142=TRUE,10,0)</f>
        <v>0</v>
      </c>
    </row>
    <row r="143" spans="1:14" x14ac:dyDescent="0.25">
      <c r="A143" t="s">
        <v>405</v>
      </c>
      <c r="B143" s="169" t="b">
        <v>0</v>
      </c>
      <c r="C143" s="8">
        <f>IF($B$143=TRUE,10,0)</f>
        <v>0</v>
      </c>
    </row>
    <row r="144" spans="1:14" x14ac:dyDescent="0.25">
      <c r="A144" t="s">
        <v>406</v>
      </c>
      <c r="B144" s="169" t="b">
        <v>0</v>
      </c>
      <c r="C144" s="8">
        <f>IF($B$144=TRUE,10,0)</f>
        <v>0</v>
      </c>
    </row>
    <row r="146" spans="1:14" ht="15.75" thickBot="1" x14ac:dyDescent="0.3">
      <c r="A146" s="68" t="s">
        <v>413</v>
      </c>
      <c r="B146" s="175" t="s">
        <v>844</v>
      </c>
      <c r="C146" s="175" t="s">
        <v>845</v>
      </c>
    </row>
    <row r="147" spans="1:14" ht="15.75" thickBot="1" x14ac:dyDescent="0.3">
      <c r="A147" t="s">
        <v>414</v>
      </c>
      <c r="B147" s="176" t="b">
        <v>0</v>
      </c>
      <c r="C147" s="177" t="b">
        <v>0</v>
      </c>
      <c r="D147" s="8">
        <f>IF(AND($B147=TRUE,$C147=TRUE),10,0)</f>
        <v>0</v>
      </c>
    </row>
    <row r="148" spans="1:14" ht="15.75" thickBot="1" x14ac:dyDescent="0.3">
      <c r="A148" t="s">
        <v>415</v>
      </c>
      <c r="B148" s="176" t="b">
        <v>0</v>
      </c>
      <c r="C148" s="177" t="b">
        <v>0</v>
      </c>
      <c r="D148" s="8">
        <f>IF(AND($B148=TRUE,$C148=TRUE),10,0)</f>
        <v>0</v>
      </c>
    </row>
    <row r="149" spans="1:14" ht="15.75" thickBot="1" x14ac:dyDescent="0.3">
      <c r="A149" t="s">
        <v>416</v>
      </c>
      <c r="B149" s="176" t="b">
        <v>0</v>
      </c>
      <c r="C149" s="177" t="b">
        <v>0</v>
      </c>
      <c r="D149" s="8">
        <f>IF(AND($B149=TRUE,$C149=TRUE),10,0)</f>
        <v>0</v>
      </c>
    </row>
    <row r="150" spans="1:14" ht="15.75" thickBot="1" x14ac:dyDescent="0.3">
      <c r="A150" t="s">
        <v>419</v>
      </c>
      <c r="B150" s="176" t="b">
        <v>0</v>
      </c>
      <c r="C150" s="177" t="b">
        <v>0</v>
      </c>
      <c r="D150" s="8">
        <f>IF(AND($B150=TRUE,$C150=TRUE),10,0)</f>
        <v>0</v>
      </c>
    </row>
    <row r="151" spans="1:14" s="213" customFormat="1" ht="15.75" thickBot="1" x14ac:dyDescent="0.3">
      <c r="A151" s="213" t="s">
        <v>955</v>
      </c>
      <c r="B151" s="176" t="b">
        <v>0</v>
      </c>
      <c r="C151" s="177" t="b">
        <v>0</v>
      </c>
      <c r="D151" s="8">
        <f>IF(OR($C151=TRUE,'SW CoS extension form'!$A$121&lt;&gt;""),10,0)</f>
        <v>0</v>
      </c>
    </row>
    <row r="152" spans="1:14" ht="15.75" thickBot="1" x14ac:dyDescent="0.3">
      <c r="B152" s="74"/>
      <c r="C152" s="151"/>
    </row>
    <row r="153" spans="1:14" s="213" customFormat="1" ht="15.75" thickBot="1" x14ac:dyDescent="0.3">
      <c r="A153" s="359" t="s">
        <v>905</v>
      </c>
      <c r="B153" s="360"/>
      <c r="C153" s="360"/>
      <c r="D153" s="360"/>
      <c r="E153" s="360"/>
      <c r="F153" s="360"/>
      <c r="G153" s="360"/>
      <c r="H153" s="360"/>
      <c r="I153" s="360"/>
      <c r="J153" s="360"/>
      <c r="K153" s="360"/>
      <c r="L153" s="360"/>
      <c r="M153" s="360"/>
      <c r="N153" s="361"/>
    </row>
    <row r="154" spans="1:14" s="213" customFormat="1" x14ac:dyDescent="0.25">
      <c r="B154" s="74"/>
      <c r="C154" s="151"/>
      <c r="D154" s="29"/>
    </row>
    <row r="155" spans="1:14" ht="15.75" thickBot="1" x14ac:dyDescent="0.3">
      <c r="A155" s="150"/>
      <c r="B155" s="175" t="s">
        <v>845</v>
      </c>
      <c r="D155" s="178" t="s">
        <v>844</v>
      </c>
      <c r="E155" s="150"/>
      <c r="F155" s="150"/>
      <c r="G155" s="150"/>
      <c r="H155" s="150"/>
      <c r="I155" s="150"/>
      <c r="J155" s="150"/>
      <c r="K155" s="150"/>
      <c r="L155" s="150"/>
      <c r="M155" s="150"/>
      <c r="N155" s="150"/>
    </row>
    <row r="156" spans="1:14" ht="15.75" thickBot="1" x14ac:dyDescent="0.3">
      <c r="A156" t="s">
        <v>435</v>
      </c>
      <c r="B156" s="171" t="b">
        <v>0</v>
      </c>
      <c r="C156" s="8">
        <f>IF($B$156=TRUE,10,0)</f>
        <v>0</v>
      </c>
      <c r="D156" s="180" t="b">
        <v>0</v>
      </c>
    </row>
    <row r="157" spans="1:14" s="213" customFormat="1" x14ac:dyDescent="0.25">
      <c r="B157" s="247"/>
      <c r="C157" s="151"/>
      <c r="D157" s="248"/>
    </row>
    <row r="158" spans="1:14" ht="15.75" thickBot="1" x14ac:dyDescent="0.3">
      <c r="D158" s="29" t="s">
        <v>444</v>
      </c>
      <c r="E158" t="s">
        <v>437</v>
      </c>
      <c r="F158" s="68" t="s">
        <v>440</v>
      </c>
    </row>
    <row r="159" spans="1:14" ht="15.75" thickBot="1" x14ac:dyDescent="0.3">
      <c r="A159" t="s">
        <v>443</v>
      </c>
      <c r="B159" s="172" t="b">
        <v>0</v>
      </c>
      <c r="C159" s="8">
        <f>IF($B159=TRUE,10,0)</f>
        <v>0</v>
      </c>
      <c r="D159" s="76">
        <f>'SW CoS extension form'!$C$339</f>
        <v>0</v>
      </c>
      <c r="E159" s="77">
        <f>'SW CoS extension form'!$E$339</f>
        <v>0</v>
      </c>
      <c r="F159" s="144">
        <f>'SW CoS extension form'!$H$339</f>
        <v>0</v>
      </c>
    </row>
    <row r="160" spans="1:14" x14ac:dyDescent="0.25">
      <c r="A160" s="154" t="s">
        <v>1002</v>
      </c>
      <c r="B160" s="245" t="b">
        <v>0</v>
      </c>
      <c r="C160" s="347">
        <f>IF(OR($B160=TRUE,$D$168&lt;&gt;""),10,0)</f>
        <v>0</v>
      </c>
      <c r="D160" s="348" t="str">
        <f>IF($D$168&lt;&gt;"","N/A Cost code provided","")</f>
        <v/>
      </c>
      <c r="E160" s="349"/>
      <c r="F160" s="350"/>
    </row>
    <row r="161" spans="1:14" s="213" customFormat="1" x14ac:dyDescent="0.25">
      <c r="A161" s="351" t="s">
        <v>916</v>
      </c>
      <c r="B161" s="245" t="b">
        <v>0</v>
      </c>
      <c r="C161" s="347">
        <f>IF(OR($B161=TRUE,$D$168&lt;&gt;""),10,0)</f>
        <v>0</v>
      </c>
      <c r="D161" s="352" t="str">
        <f>IF($D$168&lt;&gt;"","N/A Cost code provided",IF('SW CoS extension form'!$I$346="","",'SW CoS extension form'!$I$346))</f>
        <v/>
      </c>
      <c r="E161" s="348" t="str">
        <f>'SW CoS extension form'!$I$347</f>
        <v/>
      </c>
      <c r="F161" s="350"/>
    </row>
    <row r="162" spans="1:14" x14ac:dyDescent="0.25">
      <c r="A162" s="353" t="s">
        <v>1001</v>
      </c>
      <c r="B162" s="354"/>
      <c r="C162" s="354"/>
      <c r="D162" s="355"/>
      <c r="E162" s="356"/>
      <c r="F162" s="350"/>
    </row>
    <row r="163" spans="1:14" s="213" customFormat="1" ht="15.75" thickBot="1" x14ac:dyDescent="0.3">
      <c r="A163" s="196"/>
      <c r="B163" s="310"/>
      <c r="C163" s="310"/>
      <c r="D163" s="197"/>
      <c r="E163" s="311"/>
      <c r="F163" s="145"/>
    </row>
    <row r="164" spans="1:14" s="213" customFormat="1" ht="15.75" thickBot="1" x14ac:dyDescent="0.3">
      <c r="A164" s="359" t="s">
        <v>940</v>
      </c>
      <c r="B164" s="360"/>
      <c r="C164" s="360"/>
      <c r="D164" s="360"/>
      <c r="E164" s="360"/>
      <c r="F164" s="360"/>
      <c r="G164" s="360"/>
      <c r="H164" s="360"/>
      <c r="I164" s="360"/>
      <c r="J164" s="360"/>
      <c r="K164" s="360"/>
      <c r="L164" s="360"/>
      <c r="M164" s="360"/>
      <c r="N164" s="361"/>
    </row>
    <row r="165" spans="1:14" s="213" customFormat="1" x14ac:dyDescent="0.25">
      <c r="A165" s="196"/>
      <c r="B165" s="310"/>
      <c r="C165" s="310"/>
      <c r="D165" s="197"/>
      <c r="E165" s="311"/>
      <c r="F165" s="145"/>
    </row>
    <row r="166" spans="1:14" x14ac:dyDescent="0.25">
      <c r="A166" t="s">
        <v>465</v>
      </c>
      <c r="B166" s="173" t="b">
        <v>0</v>
      </c>
      <c r="C166" s="8">
        <f>IF(OR($B$160=TRUE,AND($B$166=TRUE,$D$168&lt;&gt;"")),10,0)</f>
        <v>0</v>
      </c>
      <c r="D166" s="131" t="str">
        <f>CONCATENATE('SW CoS extension form'!$B$357,"/",'SW CoS extension form'!$D$357,"/",'SW CoS extension form'!$F$357,"/",'SW CoS extension form'!$G$357,"/",'SW CoS extension form'!$I$357)</f>
        <v>/85210/00/00000/10</v>
      </c>
    </row>
    <row r="167" spans="1:14" x14ac:dyDescent="0.25">
      <c r="A167" s="129"/>
      <c r="B167" s="128"/>
      <c r="D167" s="131"/>
      <c r="E167" s="29"/>
      <c r="F167" s="29"/>
      <c r="G167" s="130"/>
    </row>
    <row r="168" spans="1:14" x14ac:dyDescent="0.25">
      <c r="B168" s="128"/>
      <c r="C168" s="129" t="s">
        <v>468</v>
      </c>
      <c r="D168" s="146" t="str">
        <f>IF('SW CoS extension form'!$B$357="","",'SW CoS extension form'!$B$357)</f>
        <v/>
      </c>
      <c r="E168" s="18" t="str">
        <f>IF('SW CoS extension form'!$B$359="","",'SW CoS extension form'!$B$359)</f>
        <v>must be 6 characters</v>
      </c>
    </row>
    <row r="169" spans="1:14" x14ac:dyDescent="0.25">
      <c r="B169" s="128"/>
      <c r="C169" s="129" t="s">
        <v>469</v>
      </c>
      <c r="D169" s="146" t="str">
        <f>IF('SW CoS extension form'!$G$357="","",'SW CoS extension form'!$G$357)</f>
        <v>00000</v>
      </c>
      <c r="E169" s="18" t="str">
        <f>IF('SW CoS extension form'!$G$359="","",'SW CoS extension form'!$G$359)</f>
        <v/>
      </c>
    </row>
    <row r="170" spans="1:14" x14ac:dyDescent="0.25">
      <c r="A170" s="129"/>
      <c r="B170" s="128"/>
      <c r="D170" s="132"/>
      <c r="E170" s="18"/>
    </row>
    <row r="171" spans="1:14" x14ac:dyDescent="0.25">
      <c r="A171" s="677" t="s">
        <v>471</v>
      </c>
      <c r="B171" s="677"/>
      <c r="D171" s="678" t="s">
        <v>472</v>
      </c>
      <c r="E171" s="678"/>
    </row>
    <row r="172" spans="1:14" x14ac:dyDescent="0.25">
      <c r="A172" s="680" t="str">
        <f>IFERROR(IF($D$168&lt;&gt;"",VLOOKUP(LEFT($D$168,2),'Cost Centre list'!$A$4:$B$204,2,FALSE),""),"")</f>
        <v/>
      </c>
      <c r="B172" s="680"/>
      <c r="D172" s="679" t="str">
        <f>$E$177</f>
        <v/>
      </c>
      <c r="E172" s="679"/>
    </row>
    <row r="174" spans="1:14" x14ac:dyDescent="0.25">
      <c r="A174" t="s">
        <v>466</v>
      </c>
      <c r="B174" s="171" t="b">
        <v>0</v>
      </c>
      <c r="C174" s="8">
        <f>IF(AND($B$174=TRUE,$E$174&lt;&gt;"")=TRUE,10,0)</f>
        <v>0</v>
      </c>
      <c r="D174" s="126" t="s">
        <v>457</v>
      </c>
      <c r="E174" s="673" t="str">
        <f>IF('SW CoS extension form'!$D368&lt;&gt;"",'SW CoS extension form'!$D368,"")</f>
        <v/>
      </c>
      <c r="F174" s="673"/>
      <c r="G174" s="673"/>
      <c r="H174" s="673"/>
      <c r="I174" s="673"/>
    </row>
    <row r="175" spans="1:14" x14ac:dyDescent="0.25">
      <c r="D175" s="126" t="s">
        <v>453</v>
      </c>
      <c r="E175" s="673" t="str">
        <f>IF('SW CoS extension form'!$D369&lt;&gt;"",'SW CoS extension form'!$D369,"")</f>
        <v/>
      </c>
      <c r="F175" s="673"/>
      <c r="G175" s="673"/>
      <c r="H175" s="673"/>
      <c r="I175" s="673"/>
    </row>
    <row r="176" spans="1:14" x14ac:dyDescent="0.25">
      <c r="D176" s="126" t="s">
        <v>454</v>
      </c>
      <c r="E176" s="676" t="str">
        <f>IF('SW CoS extension form'!$D370&lt;&gt;"",'SW CoS extension form'!$D370,"")</f>
        <v/>
      </c>
      <c r="F176" s="676"/>
      <c r="G176" s="676"/>
      <c r="H176" s="676"/>
      <c r="I176" s="676"/>
    </row>
    <row r="177" spans="4:9" x14ac:dyDescent="0.25">
      <c r="D177" s="126" t="s">
        <v>458</v>
      </c>
      <c r="E177" s="672" t="str">
        <f>IF('SW CoS extension form'!$D371&lt;&gt;"",'SW CoS extension form'!$D371,"")</f>
        <v/>
      </c>
      <c r="F177" s="672"/>
      <c r="G177" s="672"/>
      <c r="H177" s="672"/>
      <c r="I177" s="672"/>
    </row>
    <row r="178" spans="4:9" x14ac:dyDescent="0.25">
      <c r="D178" s="126" t="s">
        <v>455</v>
      </c>
      <c r="E178" s="673" t="str">
        <f>IF('SW CoS extension form'!$D372&lt;&gt;"",'SW CoS extension form'!$D372,"")</f>
        <v/>
      </c>
      <c r="F178" s="673"/>
      <c r="G178" s="673"/>
      <c r="H178" s="673"/>
      <c r="I178" s="673"/>
    </row>
    <row r="179" spans="4:9" x14ac:dyDescent="0.25">
      <c r="D179" s="126" t="s">
        <v>456</v>
      </c>
      <c r="E179" s="674" t="str">
        <f>IF('SW CoS extension form'!$D$373&lt;&gt;"",HYPERLINK("mailto:" &amp; TRIM('SW CoS extension form'!$D$373) &amp; "?subject=Tier 2 CoS extension application - " &amp; $D$16 &amp; " " &amp; $D$18 &amp; " " &amp; UPPER($D$17), 'SW CoS extension form'!$D$373),"")</f>
        <v/>
      </c>
      <c r="F179" s="673"/>
      <c r="G179" s="673"/>
      <c r="H179" s="673"/>
      <c r="I179" s="673"/>
    </row>
    <row r="180" spans="4:9" x14ac:dyDescent="0.25">
      <c r="E180" s="675" t="str">
        <f>IF('SW CoS extension form'!$D374&lt;&gt;"",'SW CoS extension form'!$D374,"")</f>
        <v/>
      </c>
      <c r="F180" s="675"/>
      <c r="G180" s="675"/>
      <c r="H180" s="675"/>
      <c r="I180" s="675"/>
    </row>
  </sheetData>
  <sheetProtection password="DC0E" sheet="1" objects="1" scenarios="1"/>
  <mergeCells count="44">
    <mergeCell ref="A140:N140"/>
    <mergeCell ref="A44:N44"/>
    <mergeCell ref="B138:G138"/>
    <mergeCell ref="A14:N14"/>
    <mergeCell ref="F49:K49"/>
    <mergeCell ref="F50:M50"/>
    <mergeCell ref="F51:I51"/>
    <mergeCell ref="F52:H52"/>
    <mergeCell ref="A53:D53"/>
    <mergeCell ref="F53:H53"/>
    <mergeCell ref="F54:H54"/>
    <mergeCell ref="E63:I65"/>
    <mergeCell ref="E67:I67"/>
    <mergeCell ref="A3:N3"/>
    <mergeCell ref="E72:M74"/>
    <mergeCell ref="A128:A129"/>
    <mergeCell ref="D128:M130"/>
    <mergeCell ref="D104:M111"/>
    <mergeCell ref="D119:M126"/>
    <mergeCell ref="D115:E115"/>
    <mergeCell ref="G10:M12"/>
    <mergeCell ref="D117:M117"/>
    <mergeCell ref="C46:M46"/>
    <mergeCell ref="A81:N81"/>
    <mergeCell ref="A113:N113"/>
    <mergeCell ref="F60:M60"/>
    <mergeCell ref="A153:N153"/>
    <mergeCell ref="E177:I177"/>
    <mergeCell ref="E178:I178"/>
    <mergeCell ref="E179:I179"/>
    <mergeCell ref="E180:I180"/>
    <mergeCell ref="E174:I174"/>
    <mergeCell ref="E175:I175"/>
    <mergeCell ref="E176:I176"/>
    <mergeCell ref="A171:B171"/>
    <mergeCell ref="D171:E171"/>
    <mergeCell ref="D172:E172"/>
    <mergeCell ref="A172:B172"/>
    <mergeCell ref="A164:N164"/>
    <mergeCell ref="O46:S53"/>
    <mergeCell ref="B56:D56"/>
    <mergeCell ref="F56:M59"/>
    <mergeCell ref="B57:D57"/>
    <mergeCell ref="B58:D58"/>
  </mergeCells>
  <conditionalFormatting sqref="C16:C23">
    <cfRule type="iconSet" priority="132">
      <iconSet iconSet="3Symbols2" showValue="0">
        <cfvo type="percent" val="0"/>
        <cfvo type="num" val="0"/>
        <cfvo type="num" val="10"/>
      </iconSet>
    </cfRule>
  </conditionalFormatting>
  <conditionalFormatting sqref="C5">
    <cfRule type="iconSet" priority="130">
      <iconSet iconSet="3Symbols2" showValue="0">
        <cfvo type="percent" val="0"/>
        <cfvo type="num" val="0"/>
        <cfvo type="num" val="10"/>
      </iconSet>
    </cfRule>
  </conditionalFormatting>
  <conditionalFormatting sqref="C24:C29">
    <cfRule type="iconSet" priority="128">
      <iconSet iconSet="3Symbols2" showValue="0">
        <cfvo type="percent" val="0"/>
        <cfvo type="num" val="0"/>
        <cfvo type="num" val="10"/>
      </iconSet>
    </cfRule>
  </conditionalFormatting>
  <conditionalFormatting sqref="A3 E1">
    <cfRule type="expression" dxfId="29" priority="126">
      <formula>SUM($C$5:$C$12)=30</formula>
    </cfRule>
  </conditionalFormatting>
  <conditionalFormatting sqref="D26">
    <cfRule type="expression" dxfId="28" priority="123">
      <formula>$E$26&lt;&gt;""</formula>
    </cfRule>
  </conditionalFormatting>
  <conditionalFormatting sqref="C30">
    <cfRule type="iconSet" priority="118">
      <iconSet iconSet="3Symbols2" showValue="0">
        <cfvo type="percent" val="0"/>
        <cfvo type="num" val="0"/>
        <cfvo type="num" val="10"/>
      </iconSet>
    </cfRule>
  </conditionalFormatting>
  <conditionalFormatting sqref="C31">
    <cfRule type="iconSet" priority="113">
      <iconSet iconSet="3Symbols2" showValue="0">
        <cfvo type="percent" val="0"/>
        <cfvo type="num" val="0"/>
        <cfvo type="num" val="10"/>
      </iconSet>
    </cfRule>
  </conditionalFormatting>
  <conditionalFormatting sqref="D30">
    <cfRule type="expression" dxfId="27" priority="111">
      <formula>$E$30&lt;&gt;""</formula>
    </cfRule>
  </conditionalFormatting>
  <conditionalFormatting sqref="D20 D24:D25">
    <cfRule type="expression" dxfId="26" priority="133">
      <formula>$E$20&lt;&gt;""</formula>
    </cfRule>
  </conditionalFormatting>
  <conditionalFormatting sqref="D33">
    <cfRule type="expression" dxfId="25" priority="107">
      <formula>$E$33&lt;&gt;""</formula>
    </cfRule>
  </conditionalFormatting>
  <conditionalFormatting sqref="C34">
    <cfRule type="iconSet" priority="104">
      <iconSet iconSet="3Symbols2" showValue="0">
        <cfvo type="percent" val="0"/>
        <cfvo type="num" val="0"/>
        <cfvo type="num" val="10"/>
      </iconSet>
    </cfRule>
  </conditionalFormatting>
  <conditionalFormatting sqref="D40">
    <cfRule type="expression" dxfId="24" priority="101">
      <formula>$H$40&lt;&gt;""</formula>
    </cfRule>
  </conditionalFormatting>
  <conditionalFormatting sqref="D41">
    <cfRule type="expression" dxfId="23" priority="100">
      <formula>$E$41&lt;&gt;""</formula>
    </cfRule>
  </conditionalFormatting>
  <conditionalFormatting sqref="D71">
    <cfRule type="expression" dxfId="22" priority="96">
      <formula>$E$71&lt;&gt;""</formula>
    </cfRule>
  </conditionalFormatting>
  <conditionalFormatting sqref="C71:C74">
    <cfRule type="iconSet" priority="95">
      <iconSet iconSet="3Symbols2" showValue="0">
        <cfvo type="percent" val="0"/>
        <cfvo type="num" val="0"/>
        <cfvo type="num" val="10"/>
      </iconSet>
    </cfRule>
  </conditionalFormatting>
  <conditionalFormatting sqref="D72:D73">
    <cfRule type="expression" dxfId="21" priority="92">
      <formula>LEFT($E$72,5)&lt;&gt;"/ / /"</formula>
    </cfRule>
  </conditionalFormatting>
  <conditionalFormatting sqref="C75">
    <cfRule type="iconSet" priority="90">
      <iconSet iconSet="3Symbols2" showValue="0">
        <cfvo type="percent" val="0"/>
        <cfvo type="num" val="0"/>
        <cfvo type="num" val="10"/>
      </iconSet>
    </cfRule>
  </conditionalFormatting>
  <conditionalFormatting sqref="C6">
    <cfRule type="iconSet" priority="144">
      <iconSet iconSet="3Symbols2" showValue="0">
        <cfvo type="percent" val="0"/>
        <cfvo type="num" val="0"/>
        <cfvo type="num" val="10"/>
      </iconSet>
    </cfRule>
  </conditionalFormatting>
  <conditionalFormatting sqref="C32:C33">
    <cfRule type="iconSet" priority="145">
      <iconSet iconSet="3Symbols2" showValue="0">
        <cfvo type="percent" val="0"/>
        <cfvo type="num" val="0"/>
        <cfvo type="num" val="10"/>
      </iconSet>
    </cfRule>
  </conditionalFormatting>
  <conditionalFormatting sqref="C40:C41">
    <cfRule type="iconSet" priority="146">
      <iconSet iconSet="3Symbols2" showValue="0">
        <cfvo type="percent" val="0"/>
        <cfvo type="num" val="0"/>
        <cfvo type="num" val="10"/>
      </iconSet>
    </cfRule>
  </conditionalFormatting>
  <conditionalFormatting sqref="A14 F1">
    <cfRule type="expression" dxfId="20" priority="87">
      <formula>SUM($C$16:$C$41)=210</formula>
    </cfRule>
  </conditionalFormatting>
  <conditionalFormatting sqref="C79 C83">
    <cfRule type="iconSet" priority="86">
      <iconSet iconSet="3Symbols2" showValue="0">
        <cfvo type="percent" val="0"/>
        <cfvo type="num" val="0"/>
        <cfvo type="num" val="10"/>
      </iconSet>
    </cfRule>
  </conditionalFormatting>
  <conditionalFormatting sqref="C84">
    <cfRule type="iconSet" priority="84">
      <iconSet iconSet="3Symbols2" showValue="0">
        <cfvo type="percent" val="0"/>
        <cfvo type="num" val="0"/>
        <cfvo type="num" val="10"/>
      </iconSet>
    </cfRule>
  </conditionalFormatting>
  <conditionalFormatting sqref="D84">
    <cfRule type="expression" dxfId="19" priority="82">
      <formula>$E$84&lt;&gt;""</formula>
    </cfRule>
  </conditionalFormatting>
  <conditionalFormatting sqref="C85">
    <cfRule type="iconSet" priority="81">
      <iconSet iconSet="3Symbols2" showValue="0">
        <cfvo type="percent" val="0"/>
        <cfvo type="num" val="0"/>
        <cfvo type="num" val="10"/>
      </iconSet>
    </cfRule>
  </conditionalFormatting>
  <conditionalFormatting sqref="C92">
    <cfRule type="iconSet" priority="79">
      <iconSet iconSet="3Symbols2" showValue="0">
        <cfvo type="percent" val="0"/>
        <cfvo type="num" val="0"/>
        <cfvo type="num" val="10"/>
      </iconSet>
    </cfRule>
  </conditionalFormatting>
  <conditionalFormatting sqref="D104:M111">
    <cfRule type="cellIs" dxfId="18" priority="73" operator="equal">
      <formula>""</formula>
    </cfRule>
  </conditionalFormatting>
  <conditionalFormatting sqref="A44 G1">
    <cfRule type="expression" dxfId="17" priority="71">
      <formula>SUM($C$48:$C$79)=110</formula>
    </cfRule>
  </conditionalFormatting>
  <conditionalFormatting sqref="C117">
    <cfRule type="iconSet" priority="70">
      <iconSet iconSet="3Symbols2" showValue="0">
        <cfvo type="percent" val="0"/>
        <cfvo type="num" val="0"/>
        <cfvo type="num" val="10"/>
      </iconSet>
    </cfRule>
  </conditionalFormatting>
  <conditionalFormatting sqref="C119">
    <cfRule type="iconSet" priority="66">
      <iconSet iconSet="3Symbols2" showValue="0">
        <cfvo type="percent" val="0"/>
        <cfvo type="num" val="0"/>
        <cfvo type="num" val="10"/>
      </iconSet>
    </cfRule>
  </conditionalFormatting>
  <conditionalFormatting sqref="C128">
    <cfRule type="iconSet" priority="62">
      <iconSet iconSet="3Symbols2" showValue="0">
        <cfvo type="percent" val="0"/>
        <cfvo type="num" val="0"/>
        <cfvo type="num" val="10"/>
      </iconSet>
    </cfRule>
  </conditionalFormatting>
  <conditionalFormatting sqref="C142:C144">
    <cfRule type="iconSet" priority="56">
      <iconSet iconSet="3Symbols2" showValue="0">
        <cfvo type="percent" val="0"/>
        <cfvo type="num" val="0"/>
        <cfvo type="num" val="10"/>
      </iconSet>
    </cfRule>
  </conditionalFormatting>
  <conditionalFormatting sqref="C174">
    <cfRule type="iconSet" priority="46">
      <iconSet iconSet="3Symbols2" showValue="0">
        <cfvo type="percent" val="0"/>
        <cfvo type="num" val="0"/>
        <cfvo type="num" val="10"/>
      </iconSet>
    </cfRule>
  </conditionalFormatting>
  <conditionalFormatting sqref="D166 D168:D169">
    <cfRule type="expression" dxfId="16" priority="149">
      <formula>OR($E$168&lt;&gt;"",$E$169&lt;&gt;"")</formula>
    </cfRule>
  </conditionalFormatting>
  <conditionalFormatting sqref="A167:F172 A166:B166 D166:F166">
    <cfRule type="expression" dxfId="15" priority="40" stopIfTrue="1">
      <formula>$D$168=""</formula>
    </cfRule>
  </conditionalFormatting>
  <conditionalFormatting sqref="D98:D103">
    <cfRule type="expression" dxfId="14" priority="37">
      <formula>$D$99=""</formula>
    </cfRule>
  </conditionalFormatting>
  <conditionalFormatting sqref="A140 J1">
    <cfRule type="expression" dxfId="13" priority="36">
      <formula>SUM($C$142:$C$144,$D$147:$D$151)=80</formula>
    </cfRule>
  </conditionalFormatting>
  <conditionalFormatting sqref="C166">
    <cfRule type="iconSet" priority="34">
      <iconSet iconSet="3Symbols2" showValue="0">
        <cfvo type="percent" val="0"/>
        <cfvo type="num" val="0"/>
        <cfvo type="num" val="10"/>
      </iconSet>
    </cfRule>
  </conditionalFormatting>
  <conditionalFormatting sqref="A6:D6">
    <cfRule type="expression" dxfId="12" priority="33">
      <formula>$D$6=""</formula>
    </cfRule>
  </conditionalFormatting>
  <conditionalFormatting sqref="D92:D97">
    <cfRule type="expression" dxfId="11" priority="32">
      <formula>$D$93=""</formula>
    </cfRule>
  </conditionalFormatting>
  <conditionalFormatting sqref="A24:B25 D24:D25">
    <cfRule type="expression" dxfId="10" priority="134">
      <formula>$D$23="No"</formula>
    </cfRule>
  </conditionalFormatting>
  <conditionalFormatting sqref="A113 I1">
    <cfRule type="expression" dxfId="9" priority="153">
      <formula>SUM($C$117:$C$137)=60</formula>
    </cfRule>
  </conditionalFormatting>
  <conditionalFormatting sqref="D147:D150">
    <cfRule type="iconSet" priority="159">
      <iconSet iconSet="3Symbols2" showValue="0">
        <cfvo type="percent" val="0"/>
        <cfvo type="num" val="0"/>
        <cfvo type="num" val="10"/>
      </iconSet>
    </cfRule>
  </conditionalFormatting>
  <conditionalFormatting sqref="C98">
    <cfRule type="iconSet" priority="28">
      <iconSet iconSet="3Symbols2" showValue="0">
        <cfvo type="percent" val="0"/>
        <cfvo type="num" val="0"/>
        <cfvo type="num" val="10"/>
      </iconSet>
    </cfRule>
  </conditionalFormatting>
  <conditionalFormatting sqref="C104">
    <cfRule type="iconSet" priority="27">
      <iconSet iconSet="3Symbols2" showValue="0">
        <cfvo type="percent" val="0"/>
        <cfvo type="num" val="0"/>
        <cfvo type="num" val="10"/>
      </iconSet>
    </cfRule>
  </conditionalFormatting>
  <conditionalFormatting sqref="C9:C12">
    <cfRule type="iconSet" priority="26">
      <iconSet iconSet="3Symbols2" showValue="0">
        <cfvo type="percent" val="0"/>
        <cfvo type="num" val="0"/>
        <cfvo type="num" val="10"/>
      </iconSet>
    </cfRule>
  </conditionalFormatting>
  <conditionalFormatting sqref="A9:D12">
    <cfRule type="expression" dxfId="8" priority="25">
      <formula>$B9=TRUE</formula>
    </cfRule>
  </conditionalFormatting>
  <conditionalFormatting sqref="C132:C133">
    <cfRule type="iconSet" priority="162">
      <iconSet iconSet="3Symbols2" showValue="0">
        <cfvo type="percent" val="0"/>
        <cfvo type="num" val="0"/>
        <cfvo type="num" val="10"/>
      </iconSet>
    </cfRule>
  </conditionalFormatting>
  <conditionalFormatting sqref="A153 K1">
    <cfRule type="expression" dxfId="7" priority="24">
      <formula>SUM($C$156:$C$161)=40</formula>
    </cfRule>
  </conditionalFormatting>
  <conditionalFormatting sqref="A138:G138">
    <cfRule type="expression" dxfId="6" priority="23">
      <formula>$B$137&lt;&gt;"Yes"</formula>
    </cfRule>
  </conditionalFormatting>
  <conditionalFormatting sqref="C135">
    <cfRule type="iconSet" priority="21">
      <iconSet iconSet="3Symbols2" showValue="0">
        <cfvo type="percent" val="0"/>
        <cfvo type="num" val="0"/>
        <cfvo type="num" val="10"/>
      </iconSet>
    </cfRule>
  </conditionalFormatting>
  <conditionalFormatting sqref="C159:C161">
    <cfRule type="iconSet" priority="171">
      <iconSet iconSet="3Symbols2" showValue="0">
        <cfvo type="percent" val="0"/>
        <cfvo type="num" val="0"/>
        <cfvo type="num" val="10"/>
      </iconSet>
    </cfRule>
  </conditionalFormatting>
  <conditionalFormatting sqref="A160:F162">
    <cfRule type="expression" dxfId="5" priority="172" stopIfTrue="1">
      <formula>$D$168&lt;&gt;""</formula>
    </cfRule>
  </conditionalFormatting>
  <conditionalFormatting sqref="C48:C49">
    <cfRule type="iconSet" priority="20">
      <iconSet iconSet="3Symbols2" showValue="0">
        <cfvo type="percent" val="0"/>
        <cfvo type="num" val="0"/>
        <cfvo type="num" val="10"/>
      </iconSet>
    </cfRule>
  </conditionalFormatting>
  <conditionalFormatting sqref="C63">
    <cfRule type="iconSet" priority="18">
      <iconSet iconSet="3Symbols2" showValue="0">
        <cfvo type="percent" val="0"/>
        <cfvo type="num" val="0"/>
        <cfvo type="num" val="10"/>
      </iconSet>
    </cfRule>
  </conditionalFormatting>
  <conditionalFormatting sqref="A64:C67">
    <cfRule type="expression" dxfId="4" priority="14">
      <formula>$B$63="No"</formula>
    </cfRule>
  </conditionalFormatting>
  <conditionalFormatting sqref="C64">
    <cfRule type="iconSet" priority="13">
      <iconSet iconSet="3Symbols2" showValue="0">
        <cfvo type="percent" val="0"/>
        <cfvo type="num" val="0"/>
        <cfvo type="num" val="10"/>
      </iconSet>
    </cfRule>
  </conditionalFormatting>
  <conditionalFormatting sqref="C65">
    <cfRule type="iconSet" priority="12">
      <iconSet iconSet="3Symbols2" showValue="0">
        <cfvo type="percent" val="0"/>
        <cfvo type="num" val="0"/>
        <cfvo type="num" val="10"/>
      </iconSet>
    </cfRule>
  </conditionalFormatting>
  <conditionalFormatting sqref="C67">
    <cfRule type="iconSet" priority="11">
      <iconSet iconSet="3Symbols2" showValue="0">
        <cfvo type="percent" val="0"/>
        <cfvo type="num" val="0"/>
        <cfvo type="num" val="10"/>
      </iconSet>
    </cfRule>
  </conditionalFormatting>
  <conditionalFormatting sqref="E2">
    <cfRule type="containsText" dxfId="3" priority="10" operator="containsText" text="Please">
      <formula>NOT(ISERROR(SEARCH("Please",E2)))</formula>
    </cfRule>
  </conditionalFormatting>
  <conditionalFormatting sqref="A81 H1">
    <cfRule type="expression" dxfId="2" priority="9">
      <formula>SUM($C$83:$C$104)=60</formula>
    </cfRule>
  </conditionalFormatting>
  <conditionalFormatting sqref="C156:C157">
    <cfRule type="iconSet" priority="173">
      <iconSet iconSet="3Symbols2" showValue="0">
        <cfvo type="percent" val="0"/>
        <cfvo type="num" val="0"/>
        <cfvo type="num" val="10"/>
      </iconSet>
    </cfRule>
  </conditionalFormatting>
  <conditionalFormatting sqref="A164 L1">
    <cfRule type="expression" dxfId="1" priority="6">
      <formula>SUM($C$166:$C$174)=20</formula>
    </cfRule>
  </conditionalFormatting>
  <conditionalFormatting sqref="C60">
    <cfRule type="iconSet" priority="4">
      <iconSet iconSet="3Symbols2" showValue="0">
        <cfvo type="percent" val="0"/>
        <cfvo type="num" val="0"/>
        <cfvo type="num" val="10"/>
      </iconSet>
    </cfRule>
  </conditionalFormatting>
  <conditionalFormatting sqref="D151">
    <cfRule type="iconSet" priority="1">
      <iconSet iconSet="3Symbols2" showValue="0">
        <cfvo type="percent" val="0"/>
        <cfvo type="num" val="0"/>
        <cfvo type="num" val="10"/>
      </iconSet>
    </cfRule>
  </conditionalFormatting>
  <dataValidations count="2">
    <dataValidation type="list" allowBlank="1" showInputMessage="1" showErrorMessage="1" sqref="B135" xr:uid="{00000000-0002-0000-0300-000000000000}">
      <formula1>"'- select -,Yes"</formula1>
    </dataValidation>
    <dataValidation type="list" allowBlank="1" showInputMessage="1" showErrorMessage="1" sqref="B63" xr:uid="{00000000-0002-0000-0300-000001000000}">
      <formula1>"'- select -,Yes,No"</formula1>
    </dataValidation>
  </dataValidations>
  <hyperlinks>
    <hyperlink ref="C46" r:id="rId1" xr:uid="{00000000-0004-0000-0300-000000000000}"/>
    <hyperlink ref="F60:M60" r:id="rId2" display="https://staffimmigration.web.ox.ac.uk/atas-full-cah-code-list" xr:uid="{00000000-0004-0000-0300-000001000000}"/>
  </hyperlinks>
  <pageMargins left="0.70866141732283472" right="0.70866141732283472" top="0.74803149606299213" bottom="0.74803149606299213" header="0.31496062992125984" footer="0.31496062992125984"/>
  <pageSetup paperSize="9" scale="44" fitToWidth="2" fitToHeight="0" orientation="portrait" r:id="rId3"/>
  <rowBreaks count="1" manualBreakCount="1">
    <brk id="43" max="16383" man="1"/>
  </rowBreaks>
  <ignoredErrors>
    <ignoredError sqref="C19" formula="1"/>
    <ignoredError sqref="D23" unlockedFormula="1"/>
  </ignoredErrors>
  <extLst>
    <ext xmlns:x14="http://schemas.microsoft.com/office/spreadsheetml/2009/9/main" uri="{78C0D931-6437-407d-A8EE-F0AAD7539E65}">
      <x14:conditionalFormattings>
        <x14:conditionalFormatting xmlns:xm="http://schemas.microsoft.com/office/excel/2006/main">
          <x14:cfRule type="expression" priority="3" id="{86AE0B9E-8983-452D-A126-0B99761E7E03}">
            <xm:f>'SW CoS extension form'!$A$121&lt;&gt;""</xm:f>
            <x14:dxf>
              <font>
                <color theme="0" tint="-0.499984740745262"/>
              </font>
              <fill>
                <patternFill>
                  <bgColor theme="0" tint="-0.14996795556505021"/>
                </patternFill>
              </fill>
            </x14:dxf>
          </x14:cfRule>
          <xm:sqref>A56:M60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Cost Centre list</vt:lpstr>
      <vt:lpstr>Dropdowns</vt:lpstr>
      <vt:lpstr>SW CoS extension form</vt:lpstr>
      <vt:lpstr>CHECKING</vt:lpstr>
      <vt:lpstr>'SW CoS extension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tcurrie</dc:creator>
  <cp:lastModifiedBy>Tim Currie</cp:lastModifiedBy>
  <cp:lastPrinted>2021-05-08T12:53:07Z</cp:lastPrinted>
  <dcterms:created xsi:type="dcterms:W3CDTF">2017-05-13T17:41:45Z</dcterms:created>
  <dcterms:modified xsi:type="dcterms:W3CDTF">2024-05-13T14:53:43Z</dcterms:modified>
</cp:coreProperties>
</file>